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rup.sharepoint.com/teams/prj-30207500/Work/DELIVERABLES/CVF V2.1/"/>
    </mc:Choice>
  </mc:AlternateContent>
  <xr:revisionPtr revIDLastSave="0" documentId="8_{340C9BED-1577-4875-9070-49F2E9B72AF1}" xr6:coauthVersionLast="47" xr6:coauthVersionMax="47" xr10:uidLastSave="{00000000-0000-0000-0000-000000000000}"/>
  <bookViews>
    <workbookView xWindow="-28920" yWindow="-120" windowWidth="29040" windowHeight="15720" activeTab="2" xr2:uid="{4BC94987-4A14-4AFE-88E4-B8979D402063}"/>
  </bookViews>
  <sheets>
    <sheet name="Case Study 1" sheetId="1" r:id="rId1"/>
    <sheet name="Case Study 2" sheetId="2" r:id="rId2"/>
    <sheet name="Case Study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3" l="1"/>
  <c r="I71" i="3"/>
  <c r="I70" i="3"/>
  <c r="I69" i="3"/>
  <c r="I68" i="3"/>
  <c r="I67" i="3"/>
  <c r="I65" i="3"/>
  <c r="I64" i="3"/>
  <c r="I63" i="3"/>
  <c r="I45" i="2"/>
  <c r="I44" i="2"/>
  <c r="I43" i="2"/>
  <c r="I42" i="2"/>
  <c r="I41" i="2"/>
  <c r="I40" i="2"/>
  <c r="I53" i="3"/>
  <c r="I34" i="3"/>
  <c r="I35" i="3"/>
  <c r="I36" i="3"/>
  <c r="I37" i="3"/>
  <c r="I38" i="3"/>
  <c r="I39" i="3"/>
  <c r="I40" i="3"/>
  <c r="I41" i="3"/>
  <c r="I42" i="3"/>
  <c r="I58" i="3"/>
  <c r="I57" i="3"/>
  <c r="I56" i="3"/>
  <c r="I55" i="3"/>
  <c r="I54" i="3"/>
  <c r="I51" i="3"/>
  <c r="I50" i="3"/>
  <c r="I49" i="3"/>
  <c r="I73" i="3" l="1"/>
  <c r="I46" i="2"/>
  <c r="I59" i="3"/>
  <c r="I33" i="3" l="1"/>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I43" i="3" l="1"/>
  <c r="F78" i="3" s="1"/>
  <c r="J96" i="3" l="1"/>
  <c r="L96" i="3" s="1"/>
  <c r="J108" i="3"/>
  <c r="L108" i="3" s="1"/>
  <c r="J120" i="3"/>
  <c r="L120" i="3" s="1"/>
  <c r="J132" i="3"/>
  <c r="L132" i="3" s="1"/>
  <c r="J106" i="3"/>
  <c r="L106" i="3" s="1"/>
  <c r="J130" i="3"/>
  <c r="L130" i="3" s="1"/>
  <c r="J95" i="3"/>
  <c r="L95" i="3" s="1"/>
  <c r="J92" i="3"/>
  <c r="L92" i="3" s="1"/>
  <c r="J97" i="3"/>
  <c r="L97" i="3" s="1"/>
  <c r="J109" i="3"/>
  <c r="L109" i="3" s="1"/>
  <c r="J121" i="3"/>
  <c r="L121" i="3" s="1"/>
  <c r="J133" i="3"/>
  <c r="L133" i="3" s="1"/>
  <c r="J118" i="3"/>
  <c r="L118" i="3" s="1"/>
  <c r="J142" i="3"/>
  <c r="L142" i="3" s="1"/>
  <c r="J119" i="3"/>
  <c r="L119" i="3" s="1"/>
  <c r="J98" i="3"/>
  <c r="L98" i="3" s="1"/>
  <c r="J110" i="3"/>
  <c r="L110" i="3" s="1"/>
  <c r="J122" i="3"/>
  <c r="L122" i="3" s="1"/>
  <c r="J134" i="3"/>
  <c r="L134" i="3" s="1"/>
  <c r="J99" i="3"/>
  <c r="L99" i="3" s="1"/>
  <c r="J111" i="3"/>
  <c r="L111" i="3" s="1"/>
  <c r="J123" i="3"/>
  <c r="L123" i="3" s="1"/>
  <c r="J135" i="3"/>
  <c r="L135" i="3" s="1"/>
  <c r="J100" i="3"/>
  <c r="L100" i="3" s="1"/>
  <c r="J112" i="3"/>
  <c r="L112" i="3" s="1"/>
  <c r="J124" i="3"/>
  <c r="L124" i="3" s="1"/>
  <c r="J136" i="3"/>
  <c r="L136" i="3" s="1"/>
  <c r="J101" i="3"/>
  <c r="L101" i="3" s="1"/>
  <c r="J113" i="3"/>
  <c r="L113" i="3" s="1"/>
  <c r="J125" i="3"/>
  <c r="L125" i="3" s="1"/>
  <c r="J137" i="3"/>
  <c r="L137" i="3" s="1"/>
  <c r="J102" i="3"/>
  <c r="L102" i="3" s="1"/>
  <c r="J114" i="3"/>
  <c r="L114" i="3" s="1"/>
  <c r="J126" i="3"/>
  <c r="L126" i="3" s="1"/>
  <c r="J138" i="3"/>
  <c r="L138" i="3" s="1"/>
  <c r="J105" i="3"/>
  <c r="L105" i="3" s="1"/>
  <c r="J94" i="3"/>
  <c r="L94" i="3" s="1"/>
  <c r="J103" i="3"/>
  <c r="L103" i="3" s="1"/>
  <c r="J115" i="3"/>
  <c r="L115" i="3" s="1"/>
  <c r="J127" i="3"/>
  <c r="L127" i="3" s="1"/>
  <c r="J139" i="3"/>
  <c r="L139" i="3" s="1"/>
  <c r="J93" i="3"/>
  <c r="L93" i="3" s="1"/>
  <c r="J141" i="3"/>
  <c r="L141" i="3" s="1"/>
  <c r="J107" i="3"/>
  <c r="L107" i="3" s="1"/>
  <c r="J104" i="3"/>
  <c r="L104" i="3" s="1"/>
  <c r="J116" i="3"/>
  <c r="L116" i="3" s="1"/>
  <c r="J128" i="3"/>
  <c r="L128" i="3" s="1"/>
  <c r="J140" i="3"/>
  <c r="L140" i="3" s="1"/>
  <c r="J117" i="3"/>
  <c r="L117" i="3" s="1"/>
  <c r="J129" i="3"/>
  <c r="L129" i="3" s="1"/>
  <c r="J131" i="3"/>
  <c r="L131" i="3" s="1"/>
  <c r="F77" i="3"/>
  <c r="I126" i="3" s="1"/>
  <c r="K126" i="3" s="1"/>
  <c r="L143" i="3" l="1"/>
  <c r="D82" i="3" s="1"/>
  <c r="F82" i="3" s="1"/>
  <c r="I119" i="3"/>
  <c r="K119" i="3" s="1"/>
  <c r="I98" i="3"/>
  <c r="K98" i="3" s="1"/>
  <c r="I108" i="3"/>
  <c r="K108" i="3" s="1"/>
  <c r="I113" i="3"/>
  <c r="K113" i="3" s="1"/>
  <c r="I118" i="3"/>
  <c r="K118" i="3" s="1"/>
  <c r="I127" i="3"/>
  <c r="K127" i="3" s="1"/>
  <c r="I124" i="3"/>
  <c r="K124" i="3" s="1"/>
  <c r="I130" i="3"/>
  <c r="K130" i="3" s="1"/>
  <c r="I132" i="3"/>
  <c r="K132" i="3" s="1"/>
  <c r="I93" i="3"/>
  <c r="K93" i="3" s="1"/>
  <c r="I136" i="3"/>
  <c r="K136" i="3" s="1"/>
  <c r="I142" i="3"/>
  <c r="K142" i="3" s="1"/>
  <c r="I123" i="3"/>
  <c r="K123" i="3" s="1"/>
  <c r="I105" i="3"/>
  <c r="K105" i="3" s="1"/>
  <c r="I100" i="3"/>
  <c r="K100" i="3" s="1"/>
  <c r="I134" i="3"/>
  <c r="K134" i="3" s="1"/>
  <c r="I99" i="3"/>
  <c r="K99" i="3" s="1"/>
  <c r="I141" i="3"/>
  <c r="K141" i="3" s="1"/>
  <c r="I138" i="3"/>
  <c r="K138" i="3" s="1"/>
  <c r="I111" i="3"/>
  <c r="K111" i="3" s="1"/>
  <c r="I125" i="3"/>
  <c r="K125" i="3" s="1"/>
  <c r="I114" i="3"/>
  <c r="K114" i="3" s="1"/>
  <c r="I101" i="3"/>
  <c r="K101" i="3" s="1"/>
  <c r="I95" i="3"/>
  <c r="K95" i="3" s="1"/>
  <c r="I122" i="3"/>
  <c r="K122" i="3" s="1"/>
  <c r="I128" i="3"/>
  <c r="K128" i="3" s="1"/>
  <c r="I92" i="3"/>
  <c r="K92" i="3" s="1"/>
  <c r="I139" i="3"/>
  <c r="K139" i="3" s="1"/>
  <c r="I110" i="3"/>
  <c r="K110" i="3" s="1"/>
  <c r="I117" i="3"/>
  <c r="K117" i="3" s="1"/>
  <c r="I115" i="3"/>
  <c r="K115" i="3" s="1"/>
  <c r="I112" i="3"/>
  <c r="K112" i="3" s="1"/>
  <c r="I131" i="3"/>
  <c r="K131" i="3" s="1"/>
  <c r="I120" i="3"/>
  <c r="K120" i="3" s="1"/>
  <c r="I106" i="3"/>
  <c r="K106" i="3" s="1"/>
  <c r="I129" i="3"/>
  <c r="K129" i="3" s="1"/>
  <c r="I94" i="3"/>
  <c r="K94" i="3" s="1"/>
  <c r="I96" i="3"/>
  <c r="K96" i="3" s="1"/>
  <c r="I109" i="3"/>
  <c r="K109" i="3" s="1"/>
  <c r="I137" i="3"/>
  <c r="K137" i="3" s="1"/>
  <c r="I97" i="3"/>
  <c r="K97" i="3" s="1"/>
  <c r="I121" i="3"/>
  <c r="K121" i="3" s="1"/>
  <c r="I103" i="3"/>
  <c r="K103" i="3" s="1"/>
  <c r="I107" i="3"/>
  <c r="K107" i="3" s="1"/>
  <c r="I135" i="3"/>
  <c r="K135" i="3" s="1"/>
  <c r="I102" i="3"/>
  <c r="K102" i="3" s="1"/>
  <c r="I104" i="3"/>
  <c r="K104" i="3" s="1"/>
  <c r="I133" i="3"/>
  <c r="K133" i="3" s="1"/>
  <c r="I140" i="3"/>
  <c r="K140" i="3" s="1"/>
  <c r="I116" i="3"/>
  <c r="K116" i="3" s="1"/>
  <c r="K143" i="3" l="1"/>
  <c r="D81" i="3" s="1"/>
  <c r="F81" i="3" s="1"/>
  <c r="F114" i="2" l="1"/>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I34" i="2"/>
  <c r="I33" i="2"/>
  <c r="I31" i="2"/>
  <c r="I30" i="2"/>
  <c r="I29" i="2"/>
  <c r="I37" i="1" l="1"/>
  <c r="I51" i="1"/>
  <c r="I61" i="1"/>
  <c r="I60" i="1"/>
  <c r="I59" i="1"/>
  <c r="I58" i="1"/>
  <c r="I57" i="1"/>
  <c r="I56" i="1"/>
  <c r="I55" i="1"/>
  <c r="I54" i="1"/>
  <c r="I53" i="1"/>
  <c r="I52" i="1"/>
  <c r="I36" i="1"/>
  <c r="I38" i="1"/>
  <c r="I39" i="1"/>
  <c r="I35" i="1"/>
  <c r="I41" i="1"/>
  <c r="I42" i="1"/>
  <c r="I43" i="1"/>
  <c r="I44" i="1"/>
  <c r="I45" i="1"/>
  <c r="I40"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79" i="1"/>
  <c r="I62" i="1" l="1"/>
  <c r="I46" i="1"/>
  <c r="E66" i="1" l="1"/>
  <c r="I87" i="1" s="1"/>
  <c r="I116" i="1" l="1"/>
  <c r="J116" i="1" s="1"/>
  <c r="I86" i="1"/>
  <c r="J86" i="1" s="1"/>
  <c r="I80" i="1"/>
  <c r="J80" i="1" s="1"/>
  <c r="I79" i="1"/>
  <c r="J79" i="1" s="1"/>
  <c r="I125" i="1"/>
  <c r="J125" i="1" s="1"/>
  <c r="I118" i="1"/>
  <c r="J118" i="1" s="1"/>
  <c r="I100" i="1"/>
  <c r="J100" i="1" s="1"/>
  <c r="I107" i="1"/>
  <c r="J107" i="1" s="1"/>
  <c r="I122" i="1"/>
  <c r="J122" i="1" s="1"/>
  <c r="I129" i="1"/>
  <c r="J129" i="1" s="1"/>
  <c r="I128" i="1"/>
  <c r="J128" i="1" s="1"/>
  <c r="I127" i="1"/>
  <c r="J127" i="1" s="1"/>
  <c r="I92" i="1"/>
  <c r="J92" i="1" s="1"/>
  <c r="I99" i="1"/>
  <c r="J99" i="1" s="1"/>
  <c r="I114" i="1"/>
  <c r="J114" i="1" s="1"/>
  <c r="I121" i="1"/>
  <c r="J121" i="1" s="1"/>
  <c r="I120" i="1"/>
  <c r="J120" i="1" s="1"/>
  <c r="I119" i="1"/>
  <c r="J119" i="1" s="1"/>
  <c r="I111" i="1"/>
  <c r="J111" i="1" s="1"/>
  <c r="I123" i="1"/>
  <c r="J123" i="1" s="1"/>
  <c r="I117" i="1"/>
  <c r="J117" i="1" s="1"/>
  <c r="I81" i="1"/>
  <c r="J81" i="1" s="1"/>
  <c r="I108" i="1"/>
  <c r="J108" i="1" s="1"/>
  <c r="I109" i="1"/>
  <c r="J109" i="1" s="1"/>
  <c r="I84" i="1"/>
  <c r="J84" i="1" s="1"/>
  <c r="I106" i="1"/>
  <c r="J106" i="1" s="1"/>
  <c r="I112" i="1"/>
  <c r="J112" i="1" s="1"/>
  <c r="I110" i="1"/>
  <c r="J110" i="1" s="1"/>
  <c r="I83" i="1"/>
  <c r="J83" i="1" s="1"/>
  <c r="I105" i="1"/>
  <c r="J105" i="1" s="1"/>
  <c r="I104" i="1"/>
  <c r="J104" i="1" s="1"/>
  <c r="I93" i="1"/>
  <c r="J93" i="1" s="1"/>
  <c r="I126" i="1"/>
  <c r="J126" i="1" s="1"/>
  <c r="I90" i="1"/>
  <c r="J90" i="1" s="1"/>
  <c r="I97" i="1"/>
  <c r="J97" i="1" s="1"/>
  <c r="I96" i="1"/>
  <c r="J96" i="1" s="1"/>
  <c r="I95" i="1"/>
  <c r="J95" i="1" s="1"/>
  <c r="I115" i="1"/>
  <c r="J115" i="1" s="1"/>
  <c r="I91" i="1"/>
  <c r="J91" i="1" s="1"/>
  <c r="I113" i="1"/>
  <c r="J113" i="1" s="1"/>
  <c r="I85" i="1"/>
  <c r="J85" i="1" s="1"/>
  <c r="I98" i="1"/>
  <c r="J98" i="1" s="1"/>
  <c r="I103" i="1"/>
  <c r="J103" i="1" s="1"/>
  <c r="I102" i="1"/>
  <c r="J102" i="1" s="1"/>
  <c r="I124" i="1"/>
  <c r="J124" i="1" s="1"/>
  <c r="I101" i="1"/>
  <c r="J101" i="1" s="1"/>
  <c r="I94" i="1"/>
  <c r="J94" i="1" s="1"/>
  <c r="I82" i="1"/>
  <c r="J82" i="1" s="1"/>
  <c r="I89" i="1"/>
  <c r="J89" i="1" s="1"/>
  <c r="I88" i="1"/>
  <c r="J88" i="1" s="1"/>
  <c r="J87" i="1"/>
  <c r="J130" i="1" l="1"/>
  <c r="D69" i="1" s="1"/>
  <c r="F69" i="1" s="1"/>
  <c r="I32" i="2"/>
  <c r="I35" i="2" s="1"/>
  <c r="E51" i="2" s="1"/>
  <c r="I114" i="2" s="1"/>
  <c r="J114" i="2" s="1"/>
  <c r="I106" i="2" l="1"/>
  <c r="J106" i="2" s="1"/>
  <c r="I110" i="2"/>
  <c r="J110" i="2" s="1"/>
  <c r="I93" i="2"/>
  <c r="J93" i="2" s="1"/>
  <c r="I90" i="2"/>
  <c r="J90" i="2" s="1"/>
  <c r="I73" i="2"/>
  <c r="J73" i="2" s="1"/>
  <c r="I95" i="2"/>
  <c r="J95" i="2" s="1"/>
  <c r="I97" i="2"/>
  <c r="J97" i="2" s="1"/>
  <c r="I71" i="2"/>
  <c r="J71" i="2" s="1"/>
  <c r="I66" i="2"/>
  <c r="J66" i="2" s="1"/>
  <c r="I92" i="2"/>
  <c r="J92" i="2" s="1"/>
  <c r="I82" i="2"/>
  <c r="J82" i="2" s="1"/>
  <c r="I108" i="2"/>
  <c r="J108" i="2" s="1"/>
  <c r="I75" i="2"/>
  <c r="J75" i="2" s="1"/>
  <c r="I69" i="2"/>
  <c r="J69" i="2" s="1"/>
  <c r="I91" i="2"/>
  <c r="J91" i="2" s="1"/>
  <c r="I70" i="2"/>
  <c r="J70" i="2" s="1"/>
  <c r="I104" i="2"/>
  <c r="J104" i="2" s="1"/>
  <c r="I99" i="2"/>
  <c r="J99" i="2" s="1"/>
  <c r="I109" i="2"/>
  <c r="J109" i="2" s="1"/>
  <c r="I88" i="2"/>
  <c r="J88" i="2" s="1"/>
  <c r="I76" i="2"/>
  <c r="J76" i="2" s="1"/>
  <c r="I100" i="2"/>
  <c r="J100" i="2" s="1"/>
  <c r="I83" i="2"/>
  <c r="J83" i="2" s="1"/>
  <c r="I68" i="2"/>
  <c r="J68" i="2" s="1"/>
  <c r="I105" i="2"/>
  <c r="J105" i="2" s="1"/>
  <c r="I94" i="2"/>
  <c r="J94" i="2" s="1"/>
  <c r="I74" i="2"/>
  <c r="J74" i="2" s="1"/>
  <c r="I102" i="2"/>
  <c r="J102" i="2" s="1"/>
  <c r="I87" i="2"/>
  <c r="J87" i="2" s="1"/>
  <c r="I77" i="2"/>
  <c r="J77" i="2" s="1"/>
  <c r="I103" i="2"/>
  <c r="J103" i="2" s="1"/>
  <c r="I67" i="2"/>
  <c r="J67" i="2" s="1"/>
  <c r="I98" i="2"/>
  <c r="J98" i="2" s="1"/>
  <c r="I84" i="2"/>
  <c r="J84" i="2" s="1"/>
  <c r="I86" i="2"/>
  <c r="J86" i="2" s="1"/>
  <c r="I72" i="2"/>
  <c r="J72" i="2" s="1"/>
  <c r="I111" i="2"/>
  <c r="J111" i="2" s="1"/>
  <c r="I113" i="2"/>
  <c r="J113" i="2" s="1"/>
  <c r="I107" i="2"/>
  <c r="J107" i="2" s="1"/>
  <c r="I112" i="2"/>
  <c r="J112" i="2" s="1"/>
  <c r="I64" i="2"/>
  <c r="J64" i="2" s="1"/>
  <c r="I79" i="2"/>
  <c r="J79" i="2" s="1"/>
  <c r="I81" i="2"/>
  <c r="J81" i="2" s="1"/>
  <c r="I78" i="2"/>
  <c r="J78" i="2" s="1"/>
  <c r="I65" i="2"/>
  <c r="J65" i="2" s="1"/>
  <c r="I85" i="2"/>
  <c r="J85" i="2" s="1"/>
  <c r="I101" i="2"/>
  <c r="J101" i="2" s="1"/>
  <c r="I80" i="2"/>
  <c r="J80" i="2" s="1"/>
  <c r="I96" i="2"/>
  <c r="J96" i="2" s="1"/>
  <c r="I89" i="2"/>
  <c r="J89" i="2" s="1"/>
  <c r="J115" i="2" l="1"/>
  <c r="D54" i="2" s="1"/>
  <c r="F54" i="2" s="1"/>
</calcChain>
</file>

<file path=xl/sharedStrings.xml><?xml version="1.0" encoding="utf-8"?>
<sst xmlns="http://schemas.openxmlformats.org/spreadsheetml/2006/main" count="612" uniqueCount="113">
  <si>
    <t>Mainstreaming Nature-based Solutions Common Value Framework</t>
  </si>
  <si>
    <t>Problem:</t>
  </si>
  <si>
    <t>Event duration monitor (EDM) data identified the combined storm overflow (CSO) as a high spiller. The CSO operates inefficiently and does not meet consented Pass Forward Flow.</t>
  </si>
  <si>
    <t>Solution:</t>
  </si>
  <si>
    <t>Storage tank, new smart control and upgrades to the sewage pumping station, and 5 Natural Flood Management schemes (two of which are school schemes within the catchment).</t>
  </si>
  <si>
    <t>Step 1: Select the relevant Service Measures to represent the solution</t>
  </si>
  <si>
    <t>Service Measure</t>
  </si>
  <si>
    <t>Impact category</t>
  </si>
  <si>
    <t>Units</t>
  </si>
  <si>
    <t>Intermittent discharge consent compliance (spills)</t>
  </si>
  <si>
    <t>Network - Breach of Consent Conditions (technical)</t>
  </si>
  <si>
    <t>Nr of events</t>
  </si>
  <si>
    <t>Pollution Incidents</t>
  </si>
  <si>
    <t>Nr of incidents</t>
  </si>
  <si>
    <t>External sewer flooding</t>
  </si>
  <si>
    <t>Hydraulic - External flooding of residential properties</t>
  </si>
  <si>
    <t>Nr of properties per incident</t>
  </si>
  <si>
    <t>External contacts</t>
  </si>
  <si>
    <t>Customer Complaint</t>
  </si>
  <si>
    <t>Nr of complaints</t>
  </si>
  <si>
    <t>Environmental Health Involvement</t>
  </si>
  <si>
    <t>Greenhouse gas emissions</t>
  </si>
  <si>
    <t>GHG emissions - indirect other (scope 2), embodied</t>
  </si>
  <si>
    <t>tCO2e</t>
  </si>
  <si>
    <t>GHG emissions - indirect other (scope 3), operational</t>
  </si>
  <si>
    <t>Community engagement</t>
  </si>
  <si>
    <t>Educational visits (e.g. school engagement)</t>
  </si>
  <si>
    <t xml:space="preserve">Number of children benefitting </t>
  </si>
  <si>
    <t>Rainwater management</t>
  </si>
  <si>
    <t>Surface water intercepted/harvested</t>
  </si>
  <si>
    <t>Ml/yr</t>
  </si>
  <si>
    <t>Habitat Impact (incl. biodiversity)</t>
  </si>
  <si>
    <t>Bare ground / hard standing</t>
  </si>
  <si>
    <t>Area (ha)</t>
  </si>
  <si>
    <t>Urban wetland ---  good</t>
  </si>
  <si>
    <t>Urban grassland (greenspace) --- good</t>
  </si>
  <si>
    <r>
      <t xml:space="preserve">Step 2: Calculate the annual risk position </t>
    </r>
    <r>
      <rPr>
        <b/>
        <u/>
        <sz val="16"/>
        <color theme="0"/>
        <rFont val="Aptos"/>
        <family val="2"/>
      </rPr>
      <t>pre solution</t>
    </r>
  </si>
  <si>
    <t>Impact Category</t>
  </si>
  <si>
    <t xml:space="preserve">Frequency (pre solution) </t>
  </si>
  <si>
    <t xml:space="preserve">Quantity (pre solution) </t>
  </si>
  <si>
    <t>CVF Value</t>
  </si>
  <si>
    <t>Risk Value</t>
  </si>
  <si>
    <t>Investment needs</t>
  </si>
  <si>
    <t>GHG emissions - indirect other (scope 3)</t>
  </si>
  <si>
    <t>Investment opportunities</t>
  </si>
  <si>
    <t>Total annual risk value (pre solution):</t>
  </si>
  <si>
    <r>
      <t xml:space="preserve">Step 3: Calculate the annual risk position </t>
    </r>
    <r>
      <rPr>
        <b/>
        <u/>
        <sz val="16"/>
        <color theme="0"/>
        <rFont val="Aptos"/>
        <family val="2"/>
      </rPr>
      <t>post solution</t>
    </r>
  </si>
  <si>
    <t xml:space="preserve">Frequency (post solution) </t>
  </si>
  <si>
    <t xml:space="preserve">Quantity (post solution) </t>
  </si>
  <si>
    <t>Total annual risk value (post solution):</t>
  </si>
  <si>
    <t>Step 4: Calculate the annual benefit from the solution, PVB and BCR</t>
  </si>
  <si>
    <r>
      <t xml:space="preserve">Annual benefit from the solution </t>
    </r>
    <r>
      <rPr>
        <sz val="12"/>
        <color theme="1"/>
        <rFont val="Aptos"/>
        <family val="2"/>
      </rPr>
      <t>= Total annual risk value (pre-solution) - Total annual risk value (post solution)</t>
    </r>
  </si>
  <si>
    <t>Present Value Cost</t>
  </si>
  <si>
    <t>Present Value Benefit (PVB)</t>
  </si>
  <si>
    <t>Appraisal period (years)</t>
  </si>
  <si>
    <t>Benefit Cost Ratio (BCR)</t>
  </si>
  <si>
    <t>Appraisal window</t>
  </si>
  <si>
    <t>Social time preference rate (STPR)</t>
  </si>
  <si>
    <t>Source</t>
  </si>
  <si>
    <t xml:space="preserve">STPR (standard 0 - 30 years) </t>
  </si>
  <si>
    <t>HM Treasury Green Book</t>
  </si>
  <si>
    <t xml:space="preserve">STPR (standard 31 - 75 years) </t>
  </si>
  <si>
    <t xml:space="preserve">STPR (standard 76 - 125 years) </t>
  </si>
  <si>
    <t>Discount rate table</t>
  </si>
  <si>
    <t>Discount Rate Used</t>
  </si>
  <si>
    <t>Period</t>
  </si>
  <si>
    <t>Year</t>
  </si>
  <si>
    <t>Discount rate</t>
  </si>
  <si>
    <t>Annual benefit</t>
  </si>
  <si>
    <t>Discounted annual benefit</t>
  </si>
  <si>
    <t>0-30yrs</t>
  </si>
  <si>
    <t>31-75yrs</t>
  </si>
  <si>
    <t>Case Study 1: Green/grey hybrid solution</t>
  </si>
  <si>
    <t>The combined storm overflow (CSO) is identified as a high spiller. The nearby river has moderate WFD status due to pollution (diffuse and intermittent) and urban development.</t>
  </si>
  <si>
    <t>Health and safety (public &amp; employees)</t>
  </si>
  <si>
    <t>Number of people affected</t>
  </si>
  <si>
    <t>Ill health leading up to 6 days absence</t>
  </si>
  <si>
    <t>Category 4 pollution incident (wastewater) - No impact</t>
  </si>
  <si>
    <t>Length of river improved (moderate to good)</t>
  </si>
  <si>
    <t>km</t>
  </si>
  <si>
    <t>Quality of the water environment</t>
  </si>
  <si>
    <t>Urban grassland (greenspace) --- moderate</t>
  </si>
  <si>
    <t>Area (ha) and Condition (poor, moderate, good)</t>
  </si>
  <si>
    <t>Case Study 2: Water supply (low pressure) optioneering</t>
  </si>
  <si>
    <t>Water pressure</t>
  </si>
  <si>
    <t>Low pressure noticed by customer but above or at acceptable level</t>
  </si>
  <si>
    <t>Properties at risk of addition to low pressure register</t>
  </si>
  <si>
    <t>Nr of properties</t>
  </si>
  <si>
    <t>Drinking water quality (appearance, taste and odour)</t>
  </si>
  <si>
    <t>Appearance Complaints - discoloured water (brown/black/orange)</t>
  </si>
  <si>
    <t>Nr of contacts per incident</t>
  </si>
  <si>
    <t>Complaints are received about low pressure at residential taps in an area where all properties get their water supply from the same source (approx. 1200 properties). The problem is due to tuberculation impeding flow, which also introduces aesthetic issues, such as discolouration. There has also been infrequent unplanned interruption to supply which could get worse.</t>
  </si>
  <si>
    <t>Unplanned interruptions</t>
  </si>
  <si>
    <t>&gt;3 to 6 Hour Interruption to Supply</t>
  </si>
  <si>
    <t>Planned interruptions</t>
  </si>
  <si>
    <t>Nr of properties per interruption</t>
  </si>
  <si>
    <t>3 to 6 hour interruption to Supply - residential property</t>
  </si>
  <si>
    <t>Option 1: Replacement of all water supply assets around the tuberculation, which introduces a significant planned interruption to supply.</t>
  </si>
  <si>
    <t>6 to 12 hour interruption to Supply - residential property</t>
  </si>
  <si>
    <t>Case Study 3: Wastewater optioneering: NbS solution and grey solution</t>
  </si>
  <si>
    <t>Option 1: Nature based solution of reedbeds with landscaping and re-routing public footpaths to create an amenity area.</t>
  </si>
  <si>
    <t>Option 1: Nature based solution of reedbeds with landscaping and re-routing public footpaths to create an amenity area.
Option 2: Increase size of pipe downstream of overflow to create online storage.</t>
  </si>
  <si>
    <t>Option 2: Increase size of pipe downstream of overflow to create online storage.</t>
  </si>
  <si>
    <t>Option 1: NbS</t>
  </si>
  <si>
    <t>Option 2: Grey</t>
  </si>
  <si>
    <t>Source of data for completing appraisal:</t>
  </si>
  <si>
    <t>Specific location based data not required - the schools are known but not the locations of any of the NFM schemes. Observed data on the problem is used for inputting into the pre-solution risk position. Data on impacts is taken from standard data about grey and green solutions (e.g. GHG emissions) and a high level understanding of the NFM solutions is required to estimate the land use area.</t>
  </si>
  <si>
    <t>The location of the solution needed is known, and current customer impact data informs the pre-solution state. Past information on asset replacement informs supply interruption severity and quantity.</t>
  </si>
  <si>
    <t>The location of the solution needed is known, and observed data informs the pre-solution state. Modelling of spills informs the impacts on pollution incidents, and other values are estimated from past data, e.g. number of young people engaged.</t>
  </si>
  <si>
    <t>Appraisal years:</t>
  </si>
  <si>
    <t>Category 1 pollution incident (wastewater) - Major incident</t>
  </si>
  <si>
    <t>2023-24 to 2072-73, 50 years (inclusive of start and end years)</t>
  </si>
  <si>
    <t>Category 2 pollution incident (wastewater) - Significant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</si>
</sst>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_-&quot;£&quot;* #,##0_-;\-&quot;£&quot;* #,##0_-;_-&quot;£&quot;* &quot;-&quot;??_-;_-@_-"/>
    <numFmt numFmtId="166" formatCode="&quot;£&quot;#,##0"/>
  </numFmts>
  <fonts count="15" x14ac:knownFonts="1">
    <font>
      <sz val="11"/>
      <color theme="1"/>
      <name val="Aptos Narrow"/>
      <family val="2"/>
      <scheme val="minor"/>
    </font>
    <font>
      <sz val="11"/>
      <color theme="1"/>
      <name val="Aptos Narrow"/>
      <family val="2"/>
      <scheme val="minor"/>
    </font>
    <font>
      <b/>
      <sz val="24"/>
      <color theme="1"/>
      <name val="Aptos"/>
      <family val="2"/>
    </font>
    <font>
      <b/>
      <sz val="16"/>
      <color theme="1"/>
      <name val="Aptos"/>
      <family val="2"/>
    </font>
    <font>
      <b/>
      <sz val="12"/>
      <color theme="0"/>
      <name val="Aptos"/>
      <family val="2"/>
    </font>
    <font>
      <sz val="11"/>
      <color theme="1"/>
      <name val="Aptos"/>
      <family val="2"/>
    </font>
    <font>
      <sz val="12"/>
      <color theme="1"/>
      <name val="Aptos"/>
      <family val="2"/>
    </font>
    <font>
      <b/>
      <sz val="16"/>
      <color theme="0"/>
      <name val="Aptos"/>
      <family val="2"/>
    </font>
    <font>
      <sz val="16"/>
      <color theme="1"/>
      <name val="Aptos"/>
      <family val="2"/>
    </font>
    <font>
      <b/>
      <sz val="12"/>
      <color theme="1"/>
      <name val="Aptos"/>
      <family val="2"/>
    </font>
    <font>
      <b/>
      <u/>
      <sz val="16"/>
      <color theme="0"/>
      <name val="Aptos"/>
      <family val="2"/>
    </font>
    <font>
      <b/>
      <sz val="12"/>
      <color theme="1"/>
      <name val="Aptos"/>
    </font>
    <font>
      <sz val="11"/>
      <color theme="1"/>
      <name val="Aptos"/>
    </font>
    <font>
      <b/>
      <sz val="12"/>
      <color theme="0"/>
      <name val="Aptos"/>
    </font>
    <font>
      <b/>
      <sz val="18"/>
      <color theme="1"/>
      <name val="Aptos"/>
      <family val="2"/>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0E6F5"/>
        <bgColor indexed="64"/>
      </patternFill>
    </fill>
    <fill>
      <patternFill patternType="solid">
        <fgColor theme="0" tint="-0.14999847407452621"/>
        <bgColor indexed="64"/>
      </patternFill>
    </fill>
    <fill>
      <patternFill patternType="solid">
        <fgColor theme="8"/>
        <bgColor indexed="64"/>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84">
    <xf numFmtId="0" fontId="0" fillId="0" borderId="0" xfId="0"/>
    <xf numFmtId="0" fontId="2" fillId="2" borderId="0" xfId="0" applyFont="1" applyFill="1" applyAlignment="1">
      <alignment horizontal="left" vertical="top"/>
    </xf>
    <xf numFmtId="0" fontId="4" fillId="3" borderId="4" xfId="0" applyFont="1" applyFill="1" applyBorder="1" applyAlignment="1">
      <alignment horizontal="left" vertical="top"/>
    </xf>
    <xf numFmtId="0" fontId="4" fillId="3" borderId="8" xfId="0" applyFont="1" applyFill="1" applyBorder="1" applyAlignment="1">
      <alignment horizontal="left" vertical="top"/>
    </xf>
    <xf numFmtId="0" fontId="4" fillId="3" borderId="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3" borderId="4" xfId="0" applyFont="1" applyFill="1" applyBorder="1" applyAlignment="1">
      <alignment vertical="top" wrapText="1"/>
    </xf>
    <xf numFmtId="0" fontId="9" fillId="2" borderId="0" xfId="0" applyFont="1" applyFill="1" applyAlignment="1">
      <alignment vertical="top" wrapText="1"/>
    </xf>
    <xf numFmtId="0" fontId="5" fillId="2" borderId="0" xfId="0" applyFont="1" applyFill="1" applyAlignment="1">
      <alignment vertical="top"/>
    </xf>
    <xf numFmtId="0" fontId="9" fillId="2" borderId="0" xfId="0" applyFont="1" applyFill="1" applyAlignment="1">
      <alignment vertical="top"/>
    </xf>
    <xf numFmtId="0" fontId="6" fillId="2" borderId="0" xfId="0" applyFont="1" applyFill="1" applyAlignment="1">
      <alignment vertical="top"/>
    </xf>
    <xf numFmtId="0" fontId="8" fillId="3" borderId="0" xfId="0" applyFont="1" applyFill="1" applyAlignment="1">
      <alignment vertical="top"/>
    </xf>
    <xf numFmtId="0" fontId="5" fillId="2" borderId="2" xfId="0" applyFont="1" applyFill="1" applyBorder="1" applyAlignment="1">
      <alignment vertical="top" wrapText="1"/>
    </xf>
    <xf numFmtId="0" fontId="5" fillId="2" borderId="2" xfId="0" applyFont="1" applyFill="1" applyBorder="1" applyAlignment="1">
      <alignment vertical="top"/>
    </xf>
    <xf numFmtId="0" fontId="5" fillId="2" borderId="1" xfId="0" applyFont="1" applyFill="1" applyBorder="1" applyAlignment="1">
      <alignment vertical="top" wrapText="1"/>
    </xf>
    <xf numFmtId="0" fontId="5" fillId="2" borderId="1" xfId="0" applyFont="1" applyFill="1" applyBorder="1" applyAlignment="1">
      <alignment vertical="top"/>
    </xf>
    <xf numFmtId="10" fontId="5" fillId="2" borderId="2" xfId="1" applyNumberFormat="1" applyFont="1" applyFill="1" applyBorder="1" applyAlignment="1">
      <alignment vertical="top" wrapText="1"/>
    </xf>
    <xf numFmtId="10" fontId="5" fillId="2" borderId="1" xfId="1" applyNumberFormat="1" applyFont="1" applyFill="1" applyBorder="1" applyAlignment="1">
      <alignment vertical="top" wrapText="1"/>
    </xf>
    <xf numFmtId="10" fontId="5" fillId="2" borderId="1" xfId="0" applyNumberFormat="1" applyFont="1" applyFill="1" applyBorder="1" applyAlignment="1">
      <alignment vertical="top" wrapText="1"/>
    </xf>
    <xf numFmtId="44" fontId="5" fillId="2" borderId="0" xfId="0" applyNumberFormat="1" applyFont="1" applyFill="1" applyAlignment="1">
      <alignment vertical="top"/>
    </xf>
    <xf numFmtId="0" fontId="5" fillId="2" borderId="0" xfId="0" applyFont="1" applyFill="1" applyAlignment="1">
      <alignment horizontal="center" vertical="top"/>
    </xf>
    <xf numFmtId="0" fontId="7" fillId="3" borderId="0" xfId="0" applyFont="1" applyFill="1" applyAlignment="1">
      <alignment vertical="top"/>
    </xf>
    <xf numFmtId="0" fontId="5" fillId="2" borderId="2" xfId="0" applyFont="1" applyFill="1" applyBorder="1" applyAlignment="1">
      <alignment horizontal="center" vertical="top" wrapText="1"/>
    </xf>
    <xf numFmtId="0" fontId="6" fillId="2" borderId="1" xfId="0" applyFont="1" applyFill="1" applyBorder="1" applyAlignment="1">
      <alignment vertical="top" wrapText="1"/>
    </xf>
    <xf numFmtId="0" fontId="6" fillId="2" borderId="0" xfId="0" applyFont="1" applyFill="1" applyAlignment="1">
      <alignment horizontal="center" vertical="top"/>
    </xf>
    <xf numFmtId="0" fontId="6" fillId="2" borderId="1" xfId="0" applyFont="1" applyFill="1" applyBorder="1" applyAlignment="1">
      <alignment vertical="top"/>
    </xf>
    <xf numFmtId="0" fontId="6" fillId="2" borderId="0" xfId="0" applyFont="1" applyFill="1" applyAlignment="1">
      <alignment vertical="top" wrapText="1"/>
    </xf>
    <xf numFmtId="164" fontId="6" fillId="2" borderId="0" xfId="0" applyNumberFormat="1" applyFont="1" applyFill="1" applyAlignment="1">
      <alignment vertical="top"/>
    </xf>
    <xf numFmtId="164" fontId="9" fillId="2" borderId="0" xfId="0" applyNumberFormat="1" applyFont="1" applyFill="1" applyAlignment="1">
      <alignment horizontal="right" vertical="top"/>
    </xf>
    <xf numFmtId="165" fontId="6" fillId="6" borderId="1" xfId="0" applyNumberFormat="1" applyFont="1" applyFill="1" applyBorder="1" applyAlignment="1">
      <alignment vertical="top"/>
    </xf>
    <xf numFmtId="165" fontId="6" fillId="5" borderId="1" xfId="0" applyNumberFormat="1" applyFont="1" applyFill="1" applyBorder="1" applyAlignment="1">
      <alignment vertical="top"/>
    </xf>
    <xf numFmtId="165" fontId="6" fillId="5" borderId="2" xfId="0" applyNumberFormat="1" applyFont="1" applyFill="1" applyBorder="1" applyAlignment="1">
      <alignment vertical="top"/>
    </xf>
    <xf numFmtId="165" fontId="6" fillId="2" borderId="1" xfId="0" applyNumberFormat="1" applyFont="1" applyFill="1" applyBorder="1" applyAlignment="1">
      <alignment vertical="top"/>
    </xf>
    <xf numFmtId="165" fontId="6" fillId="2" borderId="0" xfId="0" applyNumberFormat="1" applyFont="1" applyFill="1" applyAlignment="1">
      <alignment vertical="top"/>
    </xf>
    <xf numFmtId="0" fontId="6" fillId="2" borderId="2" xfId="0" applyFont="1" applyFill="1" applyBorder="1" applyAlignment="1">
      <alignment vertical="top"/>
    </xf>
    <xf numFmtId="0" fontId="5" fillId="2" borderId="3" xfId="0" applyFont="1" applyFill="1" applyBorder="1" applyAlignment="1">
      <alignment horizontal="center" vertical="top" wrapText="1"/>
    </xf>
    <xf numFmtId="0" fontId="4" fillId="3" borderId="5" xfId="0" applyFont="1" applyFill="1" applyBorder="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5" fillId="2" borderId="0" xfId="0" applyFont="1" applyFill="1" applyAlignment="1">
      <alignment vertical="top" wrapText="1"/>
    </xf>
    <xf numFmtId="0" fontId="4" fillId="3" borderId="4" xfId="0" applyFont="1" applyFill="1" applyBorder="1" applyAlignment="1">
      <alignment horizontal="center" vertical="center" wrapText="1"/>
    </xf>
    <xf numFmtId="0" fontId="5" fillId="7" borderId="0" xfId="0" applyFont="1" applyFill="1" applyAlignment="1">
      <alignment vertical="top"/>
    </xf>
    <xf numFmtId="0" fontId="6" fillId="7" borderId="0" xfId="0" applyFont="1" applyFill="1" applyAlignment="1">
      <alignment horizontal="center" vertical="top"/>
    </xf>
    <xf numFmtId="0" fontId="9" fillId="7" borderId="0" xfId="0" applyFont="1" applyFill="1" applyAlignment="1">
      <alignment vertical="top"/>
    </xf>
    <xf numFmtId="0" fontId="6" fillId="7" borderId="0" xfId="0" applyFont="1" applyFill="1" applyAlignment="1">
      <alignment vertical="top" wrapText="1"/>
    </xf>
    <xf numFmtId="165" fontId="6" fillId="7" borderId="1" xfId="0" applyNumberFormat="1" applyFont="1" applyFill="1" applyBorder="1" applyAlignment="1">
      <alignment vertical="top" wrapText="1"/>
    </xf>
    <xf numFmtId="0" fontId="6" fillId="7" borderId="0" xfId="0" applyFont="1" applyFill="1" applyAlignment="1">
      <alignment vertical="top"/>
    </xf>
    <xf numFmtId="164" fontId="6" fillId="7" borderId="0" xfId="0" applyNumberFormat="1" applyFont="1" applyFill="1" applyAlignment="1">
      <alignment vertical="top"/>
    </xf>
    <xf numFmtId="166" fontId="5" fillId="7" borderId="2" xfId="0" applyNumberFormat="1" applyFont="1" applyFill="1" applyBorder="1" applyAlignment="1">
      <alignment horizontal="center" vertical="center"/>
    </xf>
    <xf numFmtId="1" fontId="5" fillId="7" borderId="2" xfId="0" applyNumberFormat="1" applyFont="1" applyFill="1" applyBorder="1" applyAlignment="1">
      <alignment horizontal="center" vertical="center"/>
    </xf>
    <xf numFmtId="2" fontId="5" fillId="7" borderId="2" xfId="0" applyNumberFormat="1" applyFont="1" applyFill="1" applyBorder="1" applyAlignment="1">
      <alignment horizontal="center" vertical="center"/>
    </xf>
    <xf numFmtId="166" fontId="5" fillId="2" borderId="2" xfId="0" applyNumberFormat="1" applyFont="1" applyFill="1" applyBorder="1" applyAlignment="1">
      <alignment vertical="top"/>
    </xf>
    <xf numFmtId="166" fontId="4" fillId="3" borderId="1" xfId="0" applyNumberFormat="1" applyFont="1" applyFill="1" applyBorder="1" applyAlignment="1">
      <alignment vertical="top"/>
    </xf>
    <xf numFmtId="0" fontId="5" fillId="7" borderId="0" xfId="0" applyFont="1" applyFill="1" applyAlignment="1">
      <alignment horizontal="left" vertical="top" wrapText="1"/>
    </xf>
    <xf numFmtId="0" fontId="9" fillId="6" borderId="1" xfId="0" applyFont="1" applyFill="1" applyBorder="1" applyAlignment="1">
      <alignment horizontal="center" vertical="center" wrapText="1"/>
    </xf>
    <xf numFmtId="0" fontId="4" fillId="8" borderId="0" xfId="0" applyFont="1" applyFill="1" applyAlignment="1">
      <alignment horizontal="left" vertical="top"/>
    </xf>
    <xf numFmtId="0" fontId="4" fillId="8" borderId="0" xfId="0" applyFont="1" applyFill="1" applyAlignment="1">
      <alignment vertical="top"/>
    </xf>
    <xf numFmtId="0" fontId="4" fillId="8" borderId="4" xfId="0" applyFont="1" applyFill="1" applyBorder="1" applyAlignment="1">
      <alignment horizontal="center" vertical="center" wrapText="1"/>
    </xf>
    <xf numFmtId="0" fontId="4" fillId="8" borderId="4" xfId="0" applyFont="1" applyFill="1" applyBorder="1" applyAlignment="1">
      <alignment horizontal="left" vertical="top" wrapText="1"/>
    </xf>
    <xf numFmtId="0" fontId="12" fillId="2" borderId="0" xfId="0" applyFont="1" applyFill="1" applyAlignment="1">
      <alignment vertical="top"/>
    </xf>
    <xf numFmtId="0" fontId="14" fillId="9" borderId="0" xfId="0" applyFont="1" applyFill="1" applyAlignment="1">
      <alignment horizontal="left" vertical="top"/>
    </xf>
    <xf numFmtId="0" fontId="3" fillId="9" borderId="0" xfId="0" applyFont="1" applyFill="1" applyAlignment="1">
      <alignment horizontal="left" vertical="top"/>
    </xf>
    <xf numFmtId="0" fontId="5" fillId="9" borderId="0" xfId="0" applyFont="1" applyFill="1" applyAlignment="1">
      <alignment vertical="top"/>
    </xf>
    <xf numFmtId="0" fontId="6" fillId="2" borderId="13" xfId="0" applyFont="1" applyFill="1" applyBorder="1" applyAlignment="1">
      <alignment vertical="top"/>
    </xf>
    <xf numFmtId="0" fontId="9" fillId="2" borderId="14" xfId="0" applyFont="1" applyFill="1" applyBorder="1" applyAlignment="1">
      <alignment vertical="top"/>
    </xf>
    <xf numFmtId="0" fontId="5" fillId="2" borderId="13" xfId="0" applyFont="1" applyFill="1" applyBorder="1" applyAlignment="1">
      <alignment vertical="top"/>
    </xf>
    <xf numFmtId="0" fontId="11" fillId="2" borderId="0" xfId="0" applyFont="1" applyFill="1" applyAlignment="1">
      <alignment horizontal="left" vertical="top" wrapText="1"/>
    </xf>
    <xf numFmtId="0" fontId="9" fillId="6" borderId="1" xfId="0" applyFont="1" applyFill="1" applyBorder="1" applyAlignment="1">
      <alignment horizontal="center" vertical="center" wrapText="1"/>
    </xf>
    <xf numFmtId="0" fontId="9" fillId="2" borderId="14" xfId="0" applyFont="1" applyFill="1" applyBorder="1" applyAlignment="1">
      <alignment horizontal="left" vertical="top" wrapText="1"/>
    </xf>
    <xf numFmtId="0" fontId="9" fillId="2" borderId="0" xfId="0" applyFont="1" applyFill="1" applyAlignment="1">
      <alignment horizontal="left" vertical="top" wrapText="1"/>
    </xf>
    <xf numFmtId="0" fontId="9" fillId="2" borderId="13" xfId="0" applyFont="1" applyFill="1" applyBorder="1" applyAlignment="1">
      <alignment horizontal="left" vertical="top" wrapText="1"/>
    </xf>
    <xf numFmtId="0" fontId="6" fillId="2" borderId="1"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3"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2" xfId="0" applyFont="1" applyFill="1" applyBorder="1" applyAlignment="1">
      <alignment horizontal="left" vertical="top" wrapText="1"/>
    </xf>
    <xf numFmtId="0" fontId="13" fillId="3" borderId="11" xfId="0" applyFont="1" applyFill="1" applyBorder="1" applyAlignment="1">
      <alignment horizontal="center" vertical="top" wrapText="1"/>
    </xf>
    <xf numFmtId="0" fontId="13" fillId="3" borderId="12" xfId="0" applyFont="1" applyFill="1" applyBorder="1" applyAlignment="1">
      <alignment horizontal="center" vertical="top" wrapText="1"/>
    </xf>
    <xf numFmtId="0" fontId="6" fillId="2" borderId="3" xfId="0" applyFont="1" applyFill="1" applyBorder="1" applyAlignment="1">
      <alignment horizontal="left" vertical="top" wrapText="1"/>
    </xf>
    <xf numFmtId="0" fontId="4" fillId="3" borderId="11" xfId="0" applyFont="1" applyFill="1" applyBorder="1" applyAlignment="1">
      <alignment horizontal="center" vertical="top" wrapText="1"/>
    </xf>
    <xf numFmtId="0" fontId="4" fillId="3" borderId="12" xfId="0" applyFont="1" applyFill="1" applyBorder="1" applyAlignment="1">
      <alignment horizontal="center" vertical="top" wrapText="1"/>
    </xf>
  </cellXfs>
  <cellStyles count="2">
    <cellStyle name="Normal" xfId="0" builtinId="0"/>
    <cellStyle name="Per cent" xfId="1" builtinId="5"/>
  </cellStyles>
  <dxfs count="12">
    <dxf>
      <font>
        <color rgb="FFFF0000"/>
      </font>
    </dxf>
    <dxf>
      <font>
        <color rgb="FFFF0000"/>
      </font>
    </dxf>
    <dxf>
      <font>
        <color rgb="FFFF0000"/>
      </font>
    </dxf>
    <dxf>
      <font>
        <color rgb="FF006100"/>
      </font>
      <fill>
        <patternFill>
          <bgColor rgb="FFC6EFCE"/>
        </patternFill>
      </fill>
    </dxf>
    <dxf>
      <font>
        <color rgb="FF9C0006"/>
      </font>
      <fill>
        <patternFill>
          <bgColor rgb="FFFFC7CE"/>
        </patternFill>
      </fill>
    </dxf>
    <dxf>
      <font>
        <color rgb="FFFF0000"/>
      </font>
    </dxf>
    <dxf>
      <font>
        <color rgb="FFFF0000"/>
      </font>
    </dxf>
    <dxf>
      <font>
        <color rgb="FF006100"/>
      </font>
      <fill>
        <patternFill>
          <bgColor rgb="FFC6EFCE"/>
        </patternFill>
      </fill>
    </dxf>
    <dxf>
      <font>
        <color rgb="FF9C0006"/>
      </font>
      <fill>
        <patternFill>
          <bgColor rgb="FFFFC7CE"/>
        </patternFill>
      </fill>
    </dxf>
    <dxf>
      <font>
        <color rgb="FFFF0000"/>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406689</xdr:colOff>
      <xdr:row>0</xdr:row>
      <xdr:rowOff>0</xdr:rowOff>
    </xdr:from>
    <xdr:to>
      <xdr:col>8</xdr:col>
      <xdr:colOff>654614</xdr:colOff>
      <xdr:row>3</xdr:row>
      <xdr:rowOff>114300</xdr:rowOff>
    </xdr:to>
    <xdr:pic>
      <xdr:nvPicPr>
        <xdr:cNvPr id="2" name="Graphic 5">
          <a:extLst>
            <a:ext uri="{FF2B5EF4-FFF2-40B4-BE49-F238E27FC236}">
              <a16:creationId xmlns:a16="http://schemas.microsoft.com/office/drawing/2014/main" id="{8425E190-C8DA-4176-8757-5819A92D3E5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2636789" y="0"/>
          <a:ext cx="246725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416214</xdr:colOff>
      <xdr:row>0</xdr:row>
      <xdr:rowOff>0</xdr:rowOff>
    </xdr:from>
    <xdr:to>
      <xdr:col>8</xdr:col>
      <xdr:colOff>667314</xdr:colOff>
      <xdr:row>3</xdr:row>
      <xdr:rowOff>104775</xdr:rowOff>
    </xdr:to>
    <xdr:pic>
      <xdr:nvPicPr>
        <xdr:cNvPr id="2" name="Graphic 5">
          <a:extLst>
            <a:ext uri="{FF2B5EF4-FFF2-40B4-BE49-F238E27FC236}">
              <a16:creationId xmlns:a16="http://schemas.microsoft.com/office/drawing/2014/main" id="{4CA0361C-11E1-4A3D-AAA0-A29D0B6C73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2646314" y="0"/>
          <a:ext cx="2470425"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406689</xdr:colOff>
      <xdr:row>0</xdr:row>
      <xdr:rowOff>0</xdr:rowOff>
    </xdr:from>
    <xdr:to>
      <xdr:col>8</xdr:col>
      <xdr:colOff>654614</xdr:colOff>
      <xdr:row>4</xdr:row>
      <xdr:rowOff>171657</xdr:rowOff>
    </xdr:to>
    <xdr:pic>
      <xdr:nvPicPr>
        <xdr:cNvPr id="2" name="Graphic 5">
          <a:extLst>
            <a:ext uri="{FF2B5EF4-FFF2-40B4-BE49-F238E27FC236}">
              <a16:creationId xmlns:a16="http://schemas.microsoft.com/office/drawing/2014/main" id="{60BF59D1-1880-425D-BA2E-1A696FFAA2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3211464" y="0"/>
          <a:ext cx="2568850" cy="12479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C7CCE-FC07-49A3-A111-C95B9AAB45F2}">
  <dimension ref="B1:K131"/>
  <sheetViews>
    <sheetView zoomScaleNormal="100" workbookViewId="0"/>
  </sheetViews>
  <sheetFormatPr defaultColWidth="8.7265625" defaultRowHeight="14.5" x14ac:dyDescent="0.35"/>
  <cols>
    <col min="1" max="1" width="3.26953125" style="10" customWidth="1"/>
    <col min="2" max="2" width="17" style="10" customWidth="1"/>
    <col min="3" max="3" width="52.26953125" style="10" customWidth="1"/>
    <col min="4" max="4" width="62.81640625" style="10" customWidth="1"/>
    <col min="5" max="5" width="34" style="10" customWidth="1"/>
    <col min="6" max="7" width="15.453125" style="10" customWidth="1"/>
    <col min="8" max="8" width="17.81640625" style="10" customWidth="1"/>
    <col min="9" max="9" width="16.81640625" style="10" customWidth="1"/>
    <col min="10" max="10" width="18.1796875" style="10" customWidth="1"/>
    <col min="11" max="11" width="17.54296875" style="10" customWidth="1"/>
    <col min="12" max="12" width="18.54296875" style="10" customWidth="1"/>
    <col min="13" max="13" width="14.54296875" style="10" customWidth="1"/>
    <col min="14" max="16384" width="8.7265625" style="10"/>
  </cols>
  <sheetData>
    <row r="1" spans="2:8" ht="31" x14ac:dyDescent="0.35">
      <c r="B1" s="1" t="s">
        <v>0</v>
      </c>
    </row>
    <row r="2" spans="2:8" ht="23.5" x14ac:dyDescent="0.35">
      <c r="B2" s="62" t="s">
        <v>72</v>
      </c>
      <c r="C2" s="63"/>
      <c r="D2" s="64"/>
    </row>
    <row r="3" spans="2:8" s="11" customFormat="1" ht="16" x14ac:dyDescent="0.35"/>
    <row r="4" spans="2:8" ht="16" x14ac:dyDescent="0.35">
      <c r="B4" s="66" t="s">
        <v>1</v>
      </c>
      <c r="C4" s="70" t="s">
        <v>2</v>
      </c>
      <c r="D4" s="70"/>
      <c r="E4" s="70"/>
      <c r="F4" s="9"/>
      <c r="G4" s="9"/>
      <c r="H4" s="9"/>
    </row>
    <row r="5" spans="2:8" ht="16" x14ac:dyDescent="0.35">
      <c r="B5" s="11"/>
      <c r="C5" s="71"/>
      <c r="D5" s="71"/>
      <c r="E5" s="71"/>
      <c r="F5" s="9"/>
      <c r="G5" s="9"/>
      <c r="H5" s="9"/>
    </row>
    <row r="6" spans="2:8" ht="16" x14ac:dyDescent="0.35">
      <c r="B6" s="65"/>
      <c r="C6" s="72"/>
      <c r="D6" s="72"/>
      <c r="E6" s="72"/>
      <c r="F6" s="9"/>
      <c r="G6" s="9"/>
      <c r="H6" s="9"/>
    </row>
    <row r="7" spans="2:8" ht="16" x14ac:dyDescent="0.35">
      <c r="B7" s="66" t="s">
        <v>3</v>
      </c>
      <c r="C7" s="70" t="s">
        <v>4</v>
      </c>
      <c r="D7" s="70"/>
      <c r="E7" s="70"/>
      <c r="F7" s="9"/>
      <c r="G7" s="9"/>
      <c r="H7" s="9"/>
    </row>
    <row r="8" spans="2:8" ht="16" x14ac:dyDescent="0.35">
      <c r="B8" s="11"/>
      <c r="C8" s="71"/>
      <c r="D8" s="71"/>
      <c r="E8" s="71"/>
      <c r="F8" s="9"/>
      <c r="G8" s="9"/>
      <c r="H8" s="9"/>
    </row>
    <row r="9" spans="2:8" ht="16" x14ac:dyDescent="0.35">
      <c r="B9" s="67"/>
      <c r="C9" s="72"/>
      <c r="D9" s="72"/>
      <c r="E9" s="72"/>
      <c r="F9" s="9"/>
      <c r="G9" s="9"/>
      <c r="H9" s="9"/>
    </row>
    <row r="10" spans="2:8" x14ac:dyDescent="0.35">
      <c r="B10" s="74" t="s">
        <v>105</v>
      </c>
      <c r="C10" s="74" t="s">
        <v>106</v>
      </c>
      <c r="D10" s="74"/>
      <c r="E10" s="74"/>
    </row>
    <row r="11" spans="2:8" x14ac:dyDescent="0.35">
      <c r="B11" s="75"/>
      <c r="C11" s="75"/>
      <c r="D11" s="75"/>
      <c r="E11" s="75"/>
    </row>
    <row r="12" spans="2:8" x14ac:dyDescent="0.35">
      <c r="B12" s="75"/>
      <c r="C12" s="75"/>
      <c r="D12" s="75"/>
      <c r="E12" s="75"/>
    </row>
    <row r="13" spans="2:8" x14ac:dyDescent="0.35">
      <c r="B13" s="76"/>
      <c r="C13" s="76"/>
      <c r="D13" s="76"/>
      <c r="E13" s="76"/>
    </row>
    <row r="14" spans="2:8" ht="16" customHeight="1" x14ac:dyDescent="0.35">
      <c r="B14" s="68" t="s">
        <v>109</v>
      </c>
      <c r="C14" s="74" t="s">
        <v>111</v>
      </c>
      <c r="D14" s="74"/>
      <c r="E14" s="74"/>
    </row>
    <row r="16" spans="2:8" s="13" customFormat="1" ht="21" x14ac:dyDescent="0.35">
      <c r="B16" s="23" t="s">
        <v>5</v>
      </c>
      <c r="C16" s="23"/>
    </row>
    <row r="18" spans="2:5" s="12" customFormat="1" ht="16" customHeight="1" x14ac:dyDescent="0.35">
      <c r="C18" s="3" t="s">
        <v>6</v>
      </c>
      <c r="D18" s="2" t="s">
        <v>7</v>
      </c>
      <c r="E18" s="2" t="s">
        <v>8</v>
      </c>
    </row>
    <row r="19" spans="2:5" s="12" customFormat="1" ht="16" customHeight="1" x14ac:dyDescent="0.35">
      <c r="C19" s="25" t="s">
        <v>9</v>
      </c>
      <c r="D19" s="25" t="s">
        <v>10</v>
      </c>
      <c r="E19" s="25" t="s">
        <v>11</v>
      </c>
    </row>
    <row r="20" spans="2:5" s="12" customFormat="1" ht="16" customHeight="1" x14ac:dyDescent="0.35">
      <c r="C20" s="25" t="s">
        <v>12</v>
      </c>
      <c r="D20" s="25" t="s">
        <v>110</v>
      </c>
      <c r="E20" s="25" t="s">
        <v>13</v>
      </c>
    </row>
    <row r="21" spans="2:5" s="12" customFormat="1" ht="16" customHeight="1" x14ac:dyDescent="0.35">
      <c r="C21" s="25" t="s">
        <v>14</v>
      </c>
      <c r="D21" s="25" t="s">
        <v>15</v>
      </c>
      <c r="E21" s="25" t="s">
        <v>16</v>
      </c>
    </row>
    <row r="22" spans="2:5" s="12" customFormat="1" ht="16" customHeight="1" x14ac:dyDescent="0.35">
      <c r="C22" s="73" t="s">
        <v>17</v>
      </c>
      <c r="D22" s="25" t="s">
        <v>18</v>
      </c>
      <c r="E22" s="25" t="s">
        <v>19</v>
      </c>
    </row>
    <row r="23" spans="2:5" s="12" customFormat="1" ht="16" customHeight="1" x14ac:dyDescent="0.35">
      <c r="C23" s="73"/>
      <c r="D23" s="25" t="s">
        <v>20</v>
      </c>
      <c r="E23" s="25" t="s">
        <v>13</v>
      </c>
    </row>
    <row r="24" spans="2:5" s="12" customFormat="1" ht="16" customHeight="1" x14ac:dyDescent="0.35">
      <c r="C24" s="73" t="s">
        <v>21</v>
      </c>
      <c r="D24" s="25" t="s">
        <v>22</v>
      </c>
      <c r="E24" s="25" t="s">
        <v>23</v>
      </c>
    </row>
    <row r="25" spans="2:5" s="12" customFormat="1" ht="16" customHeight="1" x14ac:dyDescent="0.35">
      <c r="C25" s="73"/>
      <c r="D25" s="25" t="s">
        <v>24</v>
      </c>
      <c r="E25" s="25" t="s">
        <v>23</v>
      </c>
    </row>
    <row r="26" spans="2:5" s="12" customFormat="1" ht="16" customHeight="1" x14ac:dyDescent="0.35">
      <c r="C26" s="25" t="s">
        <v>25</v>
      </c>
      <c r="D26" s="25" t="s">
        <v>26</v>
      </c>
      <c r="E26" s="25" t="s">
        <v>27</v>
      </c>
    </row>
    <row r="27" spans="2:5" s="12" customFormat="1" ht="16" customHeight="1" x14ac:dyDescent="0.35">
      <c r="C27" s="25" t="s">
        <v>28</v>
      </c>
      <c r="D27" s="25" t="s">
        <v>29</v>
      </c>
      <c r="E27" s="25" t="s">
        <v>30</v>
      </c>
    </row>
    <row r="28" spans="2:5" s="12" customFormat="1" ht="16" customHeight="1" x14ac:dyDescent="0.35">
      <c r="C28" s="73" t="s">
        <v>31</v>
      </c>
      <c r="D28" s="25" t="s">
        <v>32</v>
      </c>
      <c r="E28" s="25" t="s">
        <v>33</v>
      </c>
    </row>
    <row r="29" spans="2:5" s="12" customFormat="1" ht="16" customHeight="1" x14ac:dyDescent="0.35">
      <c r="C29" s="73"/>
      <c r="D29" s="25" t="s">
        <v>34</v>
      </c>
      <c r="E29" s="25" t="s">
        <v>33</v>
      </c>
    </row>
    <row r="30" spans="2:5" s="12" customFormat="1" ht="16" customHeight="1" x14ac:dyDescent="0.35">
      <c r="C30" s="73"/>
      <c r="D30" s="25" t="s">
        <v>35</v>
      </c>
      <c r="E30" s="25" t="s">
        <v>33</v>
      </c>
    </row>
    <row r="31" spans="2:5" ht="16" customHeight="1" x14ac:dyDescent="0.35"/>
    <row r="32" spans="2:5" s="13" customFormat="1" ht="21" x14ac:dyDescent="0.35">
      <c r="B32" s="23" t="s">
        <v>36</v>
      </c>
      <c r="C32" s="23"/>
    </row>
    <row r="33" spans="2:9" ht="16" customHeight="1" x14ac:dyDescent="0.35">
      <c r="B33" s="22"/>
    </row>
    <row r="34" spans="2:9" s="12" customFormat="1" ht="32" x14ac:dyDescent="0.35">
      <c r="B34" s="26"/>
      <c r="C34" s="3" t="s">
        <v>6</v>
      </c>
      <c r="D34" s="2" t="s">
        <v>37</v>
      </c>
      <c r="E34" s="2" t="s">
        <v>8</v>
      </c>
      <c r="F34" s="4" t="s">
        <v>38</v>
      </c>
      <c r="G34" s="4" t="s">
        <v>39</v>
      </c>
      <c r="H34" s="7" t="s">
        <v>40</v>
      </c>
      <c r="I34" s="6" t="s">
        <v>41</v>
      </c>
    </row>
    <row r="35" spans="2:9" s="12" customFormat="1" ht="16" x14ac:dyDescent="0.35">
      <c r="B35" s="69" t="s">
        <v>42</v>
      </c>
      <c r="C35" s="25" t="s">
        <v>9</v>
      </c>
      <c r="D35" s="25" t="s">
        <v>10</v>
      </c>
      <c r="E35" s="25" t="s">
        <v>11</v>
      </c>
      <c r="F35" s="27">
        <v>1</v>
      </c>
      <c r="G35" s="27">
        <v>36</v>
      </c>
      <c r="H35" s="31">
        <v>0</v>
      </c>
      <c r="I35" s="34">
        <f>F35*G35*$H35</f>
        <v>0</v>
      </c>
    </row>
    <row r="36" spans="2:9" s="12" customFormat="1" ht="16" x14ac:dyDescent="0.35">
      <c r="B36" s="69"/>
      <c r="C36" s="25" t="s">
        <v>17</v>
      </c>
      <c r="D36" s="25" t="s">
        <v>18</v>
      </c>
      <c r="E36" s="25" t="s">
        <v>19</v>
      </c>
      <c r="F36" s="27">
        <v>1</v>
      </c>
      <c r="G36" s="27">
        <v>0.1</v>
      </c>
      <c r="H36" s="32">
        <v>41.90197074360016</v>
      </c>
      <c r="I36" s="34">
        <f t="shared" ref="I36:I39" si="0">F36*G36*$H36</f>
        <v>4.1901970743600163</v>
      </c>
    </row>
    <row r="37" spans="2:9" s="12" customFormat="1" ht="16" x14ac:dyDescent="0.35">
      <c r="B37" s="69"/>
      <c r="C37" s="25" t="s">
        <v>12</v>
      </c>
      <c r="D37" s="25" t="s">
        <v>110</v>
      </c>
      <c r="E37" s="25" t="s">
        <v>13</v>
      </c>
      <c r="F37" s="27">
        <v>1</v>
      </c>
      <c r="G37" s="27">
        <v>0.25</v>
      </c>
      <c r="H37" s="32">
        <v>1574427.7085819864</v>
      </c>
      <c r="I37" s="34">
        <f>F37*G37*$H37</f>
        <v>393606.92714549659</v>
      </c>
    </row>
    <row r="38" spans="2:9" s="12" customFormat="1" ht="16" x14ac:dyDescent="0.35">
      <c r="B38" s="69"/>
      <c r="C38" s="25" t="s">
        <v>17</v>
      </c>
      <c r="D38" s="25" t="s">
        <v>20</v>
      </c>
      <c r="E38" s="25" t="s">
        <v>13</v>
      </c>
      <c r="F38" s="27">
        <v>1</v>
      </c>
      <c r="G38" s="27">
        <v>0.25</v>
      </c>
      <c r="H38" s="32">
        <v>0</v>
      </c>
      <c r="I38" s="34">
        <f t="shared" si="0"/>
        <v>0</v>
      </c>
    </row>
    <row r="39" spans="2:9" s="12" customFormat="1" ht="16" x14ac:dyDescent="0.35">
      <c r="B39" s="69"/>
      <c r="C39" s="25" t="s">
        <v>14</v>
      </c>
      <c r="D39" s="25" t="s">
        <v>15</v>
      </c>
      <c r="E39" s="25" t="s">
        <v>16</v>
      </c>
      <c r="F39" s="27">
        <v>0.1</v>
      </c>
      <c r="G39" s="27">
        <v>50</v>
      </c>
      <c r="H39" s="32">
        <v>993.81605668378654</v>
      </c>
      <c r="I39" s="34">
        <f t="shared" si="0"/>
        <v>4969.0802834189326</v>
      </c>
    </row>
    <row r="40" spans="2:9" s="12" customFormat="1" ht="16" x14ac:dyDescent="0.35">
      <c r="B40" s="69"/>
      <c r="C40" s="25" t="s">
        <v>21</v>
      </c>
      <c r="D40" s="25" t="s">
        <v>43</v>
      </c>
      <c r="E40" s="25" t="s">
        <v>23</v>
      </c>
      <c r="F40" s="27">
        <v>0</v>
      </c>
      <c r="G40" s="27">
        <v>0</v>
      </c>
      <c r="H40" s="32">
        <v>443.82386623912049</v>
      </c>
      <c r="I40" s="34">
        <f>F40*G40*$H40</f>
        <v>0</v>
      </c>
    </row>
    <row r="41" spans="2:9" s="12" customFormat="1" ht="16" x14ac:dyDescent="0.35">
      <c r="B41" s="69" t="s">
        <v>44</v>
      </c>
      <c r="C41" s="25" t="s">
        <v>25</v>
      </c>
      <c r="D41" s="25" t="s">
        <v>26</v>
      </c>
      <c r="E41" s="25" t="s">
        <v>27</v>
      </c>
      <c r="F41" s="27">
        <v>0</v>
      </c>
      <c r="G41" s="15">
        <v>0</v>
      </c>
      <c r="H41" s="33">
        <v>-30.046988448844886</v>
      </c>
      <c r="I41" s="34">
        <f>F41*G41*$H41</f>
        <v>0</v>
      </c>
    </row>
    <row r="42" spans="2:9" s="12" customFormat="1" ht="16" x14ac:dyDescent="0.35">
      <c r="B42" s="69"/>
      <c r="C42" s="25" t="s">
        <v>28</v>
      </c>
      <c r="D42" s="25" t="s">
        <v>29</v>
      </c>
      <c r="E42" s="25" t="s">
        <v>30</v>
      </c>
      <c r="F42" s="27">
        <v>0</v>
      </c>
      <c r="G42" s="17">
        <v>0</v>
      </c>
      <c r="H42" s="32">
        <v>-1084.5903355474118</v>
      </c>
      <c r="I42" s="34">
        <f t="shared" ref="I42:I45" si="1">F42*G42*$H42</f>
        <v>0</v>
      </c>
    </row>
    <row r="43" spans="2:9" s="12" customFormat="1" ht="16" x14ac:dyDescent="0.35">
      <c r="B43" s="69"/>
      <c r="C43" s="25" t="s">
        <v>31</v>
      </c>
      <c r="D43" s="25" t="s">
        <v>32</v>
      </c>
      <c r="E43" s="25" t="s">
        <v>33</v>
      </c>
      <c r="F43" s="27">
        <v>1</v>
      </c>
      <c r="G43" s="17">
        <v>1</v>
      </c>
      <c r="H43" s="32">
        <v>1215.6959999999999</v>
      </c>
      <c r="I43" s="34">
        <f t="shared" si="1"/>
        <v>1215.6959999999999</v>
      </c>
    </row>
    <row r="44" spans="2:9" s="12" customFormat="1" ht="32" x14ac:dyDescent="0.35">
      <c r="B44" s="69"/>
      <c r="C44" s="25" t="s">
        <v>31</v>
      </c>
      <c r="D44" s="25" t="s">
        <v>34</v>
      </c>
      <c r="E44" s="25" t="s">
        <v>82</v>
      </c>
      <c r="F44" s="27">
        <v>0</v>
      </c>
      <c r="G44" s="17">
        <v>0</v>
      </c>
      <c r="H44" s="32">
        <v>-8324.0045535871777</v>
      </c>
      <c r="I44" s="34">
        <f t="shared" si="1"/>
        <v>0</v>
      </c>
    </row>
    <row r="45" spans="2:9" s="12" customFormat="1" ht="32" x14ac:dyDescent="0.35">
      <c r="B45" s="69"/>
      <c r="C45" s="25" t="s">
        <v>31</v>
      </c>
      <c r="D45" s="25" t="s">
        <v>35</v>
      </c>
      <c r="E45" s="25" t="s">
        <v>82</v>
      </c>
      <c r="F45" s="27">
        <v>0</v>
      </c>
      <c r="G45" s="17">
        <v>0</v>
      </c>
      <c r="H45" s="32">
        <v>-9846.2511539237476</v>
      </c>
      <c r="I45" s="34">
        <f t="shared" si="1"/>
        <v>0</v>
      </c>
    </row>
    <row r="46" spans="2:9" s="12" customFormat="1" ht="16" x14ac:dyDescent="0.35">
      <c r="B46" s="26"/>
      <c r="C46" s="28"/>
      <c r="D46" s="28"/>
      <c r="E46" s="28"/>
      <c r="H46" s="30" t="s">
        <v>45</v>
      </c>
      <c r="I46" s="35">
        <f>SUM(I35:I45)</f>
        <v>399795.89362598991</v>
      </c>
    </row>
    <row r="47" spans="2:9" s="12" customFormat="1" ht="16" x14ac:dyDescent="0.35">
      <c r="B47" s="26"/>
      <c r="C47" s="28"/>
      <c r="D47" s="28"/>
      <c r="E47" s="28"/>
      <c r="H47" s="29"/>
      <c r="I47" s="29"/>
    </row>
    <row r="48" spans="2:9" s="13" customFormat="1" ht="21" x14ac:dyDescent="0.35">
      <c r="B48" s="23" t="s">
        <v>46</v>
      </c>
      <c r="C48" s="23"/>
    </row>
    <row r="49" spans="2:9" ht="16" customHeight="1" x14ac:dyDescent="0.35">
      <c r="B49" s="22"/>
    </row>
    <row r="50" spans="2:9" s="12" customFormat="1" ht="32" x14ac:dyDescent="0.35">
      <c r="B50" s="26"/>
      <c r="C50" s="3" t="s">
        <v>6</v>
      </c>
      <c r="D50" s="2" t="s">
        <v>37</v>
      </c>
      <c r="E50" s="2" t="s">
        <v>8</v>
      </c>
      <c r="F50" s="4" t="s">
        <v>47</v>
      </c>
      <c r="G50" s="4" t="s">
        <v>48</v>
      </c>
      <c r="H50" s="7" t="s">
        <v>40</v>
      </c>
      <c r="I50" s="6" t="s">
        <v>41</v>
      </c>
    </row>
    <row r="51" spans="2:9" s="12" customFormat="1" ht="16" x14ac:dyDescent="0.35">
      <c r="B51" s="69" t="s">
        <v>42</v>
      </c>
      <c r="C51" s="25" t="s">
        <v>9</v>
      </c>
      <c r="D51" s="25" t="s">
        <v>10</v>
      </c>
      <c r="E51" s="25" t="s">
        <v>11</v>
      </c>
      <c r="F51" s="27">
        <v>0</v>
      </c>
      <c r="G51" s="27">
        <v>0</v>
      </c>
      <c r="H51" s="31">
        <v>0</v>
      </c>
      <c r="I51" s="34">
        <f>F51*G51*$H51</f>
        <v>0</v>
      </c>
    </row>
    <row r="52" spans="2:9" s="12" customFormat="1" ht="16" x14ac:dyDescent="0.35">
      <c r="B52" s="69"/>
      <c r="C52" s="25" t="s">
        <v>17</v>
      </c>
      <c r="D52" s="25" t="s">
        <v>18</v>
      </c>
      <c r="E52" s="25" t="s">
        <v>19</v>
      </c>
      <c r="F52" s="27">
        <v>0</v>
      </c>
      <c r="G52" s="27">
        <v>0</v>
      </c>
      <c r="H52" s="32">
        <v>41.90197074360016</v>
      </c>
      <c r="I52" s="34">
        <f t="shared" ref="I52:I55" si="2">F52*G52*$H52</f>
        <v>0</v>
      </c>
    </row>
    <row r="53" spans="2:9" s="12" customFormat="1" ht="16" x14ac:dyDescent="0.35">
      <c r="B53" s="69"/>
      <c r="C53" s="25" t="s">
        <v>12</v>
      </c>
      <c r="D53" s="25" t="s">
        <v>110</v>
      </c>
      <c r="E53" s="25" t="s">
        <v>13</v>
      </c>
      <c r="F53" s="27">
        <v>0</v>
      </c>
      <c r="G53" s="27">
        <v>0</v>
      </c>
      <c r="H53" s="32">
        <v>1574427.7085819864</v>
      </c>
      <c r="I53" s="34">
        <f t="shared" si="2"/>
        <v>0</v>
      </c>
    </row>
    <row r="54" spans="2:9" s="12" customFormat="1" ht="16" x14ac:dyDescent="0.35">
      <c r="B54" s="69"/>
      <c r="C54" s="25" t="s">
        <v>17</v>
      </c>
      <c r="D54" s="25" t="s">
        <v>20</v>
      </c>
      <c r="E54" s="25" t="s">
        <v>13</v>
      </c>
      <c r="F54" s="27">
        <v>0</v>
      </c>
      <c r="G54" s="27">
        <v>0</v>
      </c>
      <c r="H54" s="32">
        <v>0</v>
      </c>
      <c r="I54" s="34">
        <f t="shared" si="2"/>
        <v>0</v>
      </c>
    </row>
    <row r="55" spans="2:9" s="12" customFormat="1" ht="16" x14ac:dyDescent="0.35">
      <c r="B55" s="69"/>
      <c r="C55" s="25" t="s">
        <v>14</v>
      </c>
      <c r="D55" s="25" t="s">
        <v>15</v>
      </c>
      <c r="E55" s="25" t="s">
        <v>16</v>
      </c>
      <c r="F55" s="27">
        <v>0.02</v>
      </c>
      <c r="G55" s="27">
        <v>20</v>
      </c>
      <c r="H55" s="32">
        <v>993.81605668378654</v>
      </c>
      <c r="I55" s="34">
        <f t="shared" si="2"/>
        <v>397.52642267351462</v>
      </c>
    </row>
    <row r="56" spans="2:9" s="12" customFormat="1" ht="16" x14ac:dyDescent="0.35">
      <c r="B56" s="69"/>
      <c r="C56" s="25" t="s">
        <v>21</v>
      </c>
      <c r="D56" s="25" t="s">
        <v>43</v>
      </c>
      <c r="E56" s="25" t="s">
        <v>23</v>
      </c>
      <c r="F56" s="27">
        <v>1</v>
      </c>
      <c r="G56" s="27">
        <v>440</v>
      </c>
      <c r="H56" s="32">
        <v>443.82386623912049</v>
      </c>
      <c r="I56" s="34">
        <f>F56*G56*$H56</f>
        <v>195282.50114521303</v>
      </c>
    </row>
    <row r="57" spans="2:9" s="12" customFormat="1" ht="16" x14ac:dyDescent="0.35">
      <c r="B57" s="69" t="s">
        <v>44</v>
      </c>
      <c r="C57" s="25" t="s">
        <v>25</v>
      </c>
      <c r="D57" s="25" t="s">
        <v>26</v>
      </c>
      <c r="E57" s="25" t="s">
        <v>27</v>
      </c>
      <c r="F57" s="27">
        <v>1</v>
      </c>
      <c r="G57" s="36">
        <v>148</v>
      </c>
      <c r="H57" s="33">
        <v>-30.046988448844886</v>
      </c>
      <c r="I57" s="34">
        <f>F57*G57*$H57</f>
        <v>-4446.9542904290429</v>
      </c>
    </row>
    <row r="58" spans="2:9" s="12" customFormat="1" ht="16" x14ac:dyDescent="0.35">
      <c r="B58" s="69"/>
      <c r="C58" s="25" t="s">
        <v>28</v>
      </c>
      <c r="D58" s="25" t="s">
        <v>29</v>
      </c>
      <c r="E58" s="25" t="s">
        <v>30</v>
      </c>
      <c r="F58" s="27">
        <v>1</v>
      </c>
      <c r="G58" s="27">
        <v>9</v>
      </c>
      <c r="H58" s="32">
        <v>-1084.5903355474118</v>
      </c>
      <c r="I58" s="34">
        <f t="shared" ref="I58:I61" si="3">F58*G58*$H58</f>
        <v>-9761.3130199267052</v>
      </c>
    </row>
    <row r="59" spans="2:9" s="12" customFormat="1" ht="16" x14ac:dyDescent="0.35">
      <c r="B59" s="69"/>
      <c r="C59" s="25" t="s">
        <v>31</v>
      </c>
      <c r="D59" s="25" t="s">
        <v>32</v>
      </c>
      <c r="E59" s="25" t="s">
        <v>33</v>
      </c>
      <c r="F59" s="27">
        <v>1</v>
      </c>
      <c r="G59" s="27">
        <v>0</v>
      </c>
      <c r="H59" s="32">
        <v>1215.6959999999999</v>
      </c>
      <c r="I59" s="34">
        <f t="shared" si="3"/>
        <v>0</v>
      </c>
    </row>
    <row r="60" spans="2:9" s="12" customFormat="1" ht="32" x14ac:dyDescent="0.35">
      <c r="B60" s="69"/>
      <c r="C60" s="25" t="s">
        <v>31</v>
      </c>
      <c r="D60" s="25" t="s">
        <v>34</v>
      </c>
      <c r="E60" s="25" t="s">
        <v>82</v>
      </c>
      <c r="F60" s="27">
        <v>1</v>
      </c>
      <c r="G60" s="27">
        <v>0.4</v>
      </c>
      <c r="H60" s="32">
        <v>-8324.0045535871777</v>
      </c>
      <c r="I60" s="34">
        <f t="shared" si="3"/>
        <v>-3329.6018214348715</v>
      </c>
    </row>
    <row r="61" spans="2:9" s="12" customFormat="1" ht="32" x14ac:dyDescent="0.35">
      <c r="B61" s="69"/>
      <c r="C61" s="25" t="s">
        <v>31</v>
      </c>
      <c r="D61" s="25" t="s">
        <v>35</v>
      </c>
      <c r="E61" s="25" t="s">
        <v>82</v>
      </c>
      <c r="F61" s="27">
        <v>1</v>
      </c>
      <c r="G61" s="27">
        <v>0.6</v>
      </c>
      <c r="H61" s="32">
        <v>-9846.2511539237476</v>
      </c>
      <c r="I61" s="34">
        <f t="shared" si="3"/>
        <v>-5907.7506923542487</v>
      </c>
    </row>
    <row r="62" spans="2:9" s="12" customFormat="1" ht="16" x14ac:dyDescent="0.35">
      <c r="B62" s="26"/>
      <c r="C62" s="28"/>
      <c r="D62" s="28"/>
      <c r="E62" s="28"/>
      <c r="H62" s="30" t="s">
        <v>49</v>
      </c>
      <c r="I62" s="35">
        <f>SUM(I51:I61)</f>
        <v>172234.40774374167</v>
      </c>
    </row>
    <row r="63" spans="2:9" s="12" customFormat="1" ht="16" x14ac:dyDescent="0.35">
      <c r="B63" s="26"/>
      <c r="C63" s="28"/>
      <c r="D63" s="28"/>
      <c r="E63" s="28"/>
      <c r="H63" s="30"/>
      <c r="I63" s="29"/>
    </row>
    <row r="64" spans="2:9" s="13" customFormat="1" ht="21" x14ac:dyDescent="0.35">
      <c r="B64" s="23" t="s">
        <v>50</v>
      </c>
      <c r="C64" s="23"/>
    </row>
    <row r="65" spans="2:11" ht="16" customHeight="1" x14ac:dyDescent="0.35">
      <c r="B65" s="55"/>
      <c r="C65" s="55"/>
      <c r="D65" s="55"/>
      <c r="E65" s="55"/>
      <c r="F65" s="55"/>
      <c r="G65" s="55"/>
      <c r="H65" s="55"/>
      <c r="I65" s="55"/>
    </row>
    <row r="66" spans="2:11" s="12" customFormat="1" ht="16" x14ac:dyDescent="0.35">
      <c r="B66" s="44"/>
      <c r="C66" s="45" t="s">
        <v>51</v>
      </c>
      <c r="D66" s="46"/>
      <c r="E66" s="47">
        <f>I46-I62</f>
        <v>227561.48588224823</v>
      </c>
      <c r="F66" s="48"/>
      <c r="G66" s="48"/>
      <c r="H66" s="49"/>
      <c r="I66" s="49"/>
    </row>
    <row r="67" spans="2:11" x14ac:dyDescent="0.35">
      <c r="B67" s="43"/>
      <c r="C67" s="43"/>
      <c r="D67" s="43"/>
      <c r="E67" s="43"/>
      <c r="F67" s="43"/>
      <c r="G67" s="43"/>
      <c r="H67" s="43"/>
      <c r="I67" s="43"/>
    </row>
    <row r="68" spans="2:11" ht="32" x14ac:dyDescent="0.35">
      <c r="B68" s="43"/>
      <c r="C68" s="42" t="s">
        <v>52</v>
      </c>
      <c r="D68" s="42" t="s">
        <v>53</v>
      </c>
      <c r="E68" s="42" t="s">
        <v>54</v>
      </c>
      <c r="F68" s="42" t="s">
        <v>55</v>
      </c>
      <c r="G68" s="43"/>
      <c r="H68" s="43"/>
      <c r="I68" s="43"/>
    </row>
    <row r="69" spans="2:11" x14ac:dyDescent="0.35">
      <c r="B69" s="43"/>
      <c r="C69" s="50">
        <v>3000000</v>
      </c>
      <c r="D69" s="50">
        <f>J130</f>
        <v>5807680.4395069359</v>
      </c>
      <c r="E69" s="51">
        <v>50</v>
      </c>
      <c r="F69" s="52">
        <f>D69/C69</f>
        <v>1.9358934798356453</v>
      </c>
      <c r="G69" s="43"/>
      <c r="H69" s="43"/>
      <c r="I69" s="43"/>
    </row>
    <row r="70" spans="2:11" x14ac:dyDescent="0.35">
      <c r="B70" s="43"/>
      <c r="C70" s="43"/>
      <c r="D70" s="43"/>
      <c r="E70" s="43"/>
      <c r="F70" s="43"/>
      <c r="G70" s="43"/>
      <c r="H70" s="43"/>
      <c r="I70" s="43"/>
    </row>
    <row r="72" spans="2:11" ht="16" x14ac:dyDescent="0.35">
      <c r="C72" s="2" t="s">
        <v>56</v>
      </c>
      <c r="D72" s="5" t="s">
        <v>57</v>
      </c>
      <c r="E72" s="2" t="s">
        <v>58</v>
      </c>
    </row>
    <row r="73" spans="2:11" x14ac:dyDescent="0.35">
      <c r="C73" s="14" t="s">
        <v>59</v>
      </c>
      <c r="D73" s="18">
        <v>3.5000000000000003E-2</v>
      </c>
      <c r="E73" s="37" t="s">
        <v>60</v>
      </c>
    </row>
    <row r="74" spans="2:11" x14ac:dyDescent="0.35">
      <c r="C74" s="16" t="s">
        <v>61</v>
      </c>
      <c r="D74" s="19">
        <v>0.03</v>
      </c>
      <c r="E74" s="37"/>
    </row>
    <row r="75" spans="2:11" x14ac:dyDescent="0.35">
      <c r="C75" s="16" t="s">
        <v>62</v>
      </c>
      <c r="D75" s="20">
        <v>2.5000000000000001E-2</v>
      </c>
      <c r="E75" s="24"/>
    </row>
    <row r="77" spans="2:11" ht="16" x14ac:dyDescent="0.35">
      <c r="C77" s="38" t="s">
        <v>63</v>
      </c>
      <c r="D77" s="39"/>
      <c r="E77" s="39"/>
      <c r="F77" s="40"/>
    </row>
    <row r="78" spans="2:11" s="41" customFormat="1" ht="32" x14ac:dyDescent="0.35">
      <c r="C78" s="8" t="s">
        <v>64</v>
      </c>
      <c r="D78" s="8" t="s">
        <v>65</v>
      </c>
      <c r="E78" s="8" t="s">
        <v>66</v>
      </c>
      <c r="F78" s="8" t="s">
        <v>67</v>
      </c>
      <c r="H78" s="8" t="s">
        <v>66</v>
      </c>
      <c r="I78" s="8" t="s">
        <v>68</v>
      </c>
      <c r="J78" s="8" t="s">
        <v>69</v>
      </c>
    </row>
    <row r="79" spans="2:11" x14ac:dyDescent="0.35">
      <c r="C79" s="15" t="s">
        <v>70</v>
      </c>
      <c r="D79" s="15">
        <v>0</v>
      </c>
      <c r="E79" s="15">
        <v>2025</v>
      </c>
      <c r="F79" s="15">
        <f t="shared" ref="F79:F110" si="4">_xlfn.IFS(C79="0-30yrs",1/(1+$D$73)^D79,C79="31-75yrs",(1/(1+$D$74)^D79))</f>
        <v>1</v>
      </c>
      <c r="H79" s="15">
        <v>2025</v>
      </c>
      <c r="I79" s="53">
        <f>$E$66</f>
        <v>227561.48588224823</v>
      </c>
      <c r="J79" s="53">
        <f>I79*F79</f>
        <v>227561.48588224823</v>
      </c>
      <c r="K79" s="21"/>
    </row>
    <row r="80" spans="2:11" x14ac:dyDescent="0.35">
      <c r="C80" s="17" t="s">
        <v>70</v>
      </c>
      <c r="D80" s="17">
        <v>1</v>
      </c>
      <c r="E80" s="17">
        <v>2026</v>
      </c>
      <c r="F80" s="17">
        <f t="shared" si="4"/>
        <v>0.96618357487922713</v>
      </c>
      <c r="H80" s="17">
        <v>2026</v>
      </c>
      <c r="I80" s="53">
        <f t="shared" ref="I80:I129" si="5">$E$66</f>
        <v>227561.48588224823</v>
      </c>
      <c r="J80" s="53">
        <f t="shared" ref="J80:J129" si="6">I80*F80</f>
        <v>219866.16993453939</v>
      </c>
    </row>
    <row r="81" spans="3:10" x14ac:dyDescent="0.35">
      <c r="C81" s="17" t="s">
        <v>70</v>
      </c>
      <c r="D81" s="17">
        <v>2</v>
      </c>
      <c r="E81" s="17">
        <v>2027</v>
      </c>
      <c r="F81" s="17">
        <f t="shared" si="4"/>
        <v>0.93351070036640305</v>
      </c>
      <c r="H81" s="17">
        <v>2027</v>
      </c>
      <c r="I81" s="53">
        <f t="shared" si="5"/>
        <v>227561.48588224823</v>
      </c>
      <c r="J81" s="53">
        <f t="shared" si="6"/>
        <v>212431.0820623569</v>
      </c>
    </row>
    <row r="82" spans="3:10" x14ac:dyDescent="0.35">
      <c r="C82" s="17" t="s">
        <v>70</v>
      </c>
      <c r="D82" s="17">
        <v>3</v>
      </c>
      <c r="E82" s="17">
        <v>2028</v>
      </c>
      <c r="F82" s="17">
        <f t="shared" si="4"/>
        <v>0.90194270566802237</v>
      </c>
      <c r="H82" s="17">
        <v>2028</v>
      </c>
      <c r="I82" s="53">
        <f t="shared" si="5"/>
        <v>227561.48588224823</v>
      </c>
      <c r="J82" s="53">
        <f t="shared" si="6"/>
        <v>205247.42228247045</v>
      </c>
    </row>
    <row r="83" spans="3:10" x14ac:dyDescent="0.35">
      <c r="C83" s="17" t="s">
        <v>70</v>
      </c>
      <c r="D83" s="17">
        <v>4</v>
      </c>
      <c r="E83" s="17">
        <v>2029</v>
      </c>
      <c r="F83" s="17">
        <f t="shared" si="4"/>
        <v>0.87144222769857238</v>
      </c>
      <c r="H83" s="17">
        <v>2029</v>
      </c>
      <c r="I83" s="53">
        <f t="shared" si="5"/>
        <v>227561.48588224823</v>
      </c>
      <c r="J83" s="53">
        <f t="shared" si="6"/>
        <v>198306.68819562363</v>
      </c>
    </row>
    <row r="84" spans="3:10" x14ac:dyDescent="0.35">
      <c r="C84" s="17" t="s">
        <v>70</v>
      </c>
      <c r="D84" s="17">
        <v>5</v>
      </c>
      <c r="E84" s="17">
        <v>2030</v>
      </c>
      <c r="F84" s="17">
        <f t="shared" si="4"/>
        <v>0.84197316685852419</v>
      </c>
      <c r="H84" s="17">
        <v>2030</v>
      </c>
      <c r="I84" s="53">
        <f t="shared" si="5"/>
        <v>227561.48588224823</v>
      </c>
      <c r="J84" s="53">
        <f t="shared" si="6"/>
        <v>191600.66492330789</v>
      </c>
    </row>
    <row r="85" spans="3:10" x14ac:dyDescent="0.35">
      <c r="C85" s="17" t="s">
        <v>70</v>
      </c>
      <c r="D85" s="17">
        <v>6</v>
      </c>
      <c r="E85" s="17">
        <v>2031</v>
      </c>
      <c r="F85" s="17">
        <f t="shared" si="4"/>
        <v>0.81350064430775282</v>
      </c>
      <c r="H85" s="17">
        <v>2031</v>
      </c>
      <c r="I85" s="53">
        <f t="shared" si="5"/>
        <v>227561.48588224823</v>
      </c>
      <c r="J85" s="53">
        <f t="shared" si="6"/>
        <v>185121.41538483853</v>
      </c>
    </row>
    <row r="86" spans="3:10" x14ac:dyDescent="0.35">
      <c r="C86" s="17" t="s">
        <v>70</v>
      </c>
      <c r="D86" s="17">
        <v>7</v>
      </c>
      <c r="E86" s="17">
        <v>2032</v>
      </c>
      <c r="F86" s="17">
        <f t="shared" si="4"/>
        <v>0.78599096068381913</v>
      </c>
      <c r="H86" s="17">
        <v>2032</v>
      </c>
      <c r="I86" s="53">
        <f t="shared" si="5"/>
        <v>227561.48588224823</v>
      </c>
      <c r="J86" s="53">
        <f t="shared" si="6"/>
        <v>178861.27090322564</v>
      </c>
    </row>
    <row r="87" spans="3:10" x14ac:dyDescent="0.35">
      <c r="C87" s="17" t="s">
        <v>70</v>
      </c>
      <c r="D87" s="17">
        <v>8</v>
      </c>
      <c r="E87" s="17">
        <v>2033</v>
      </c>
      <c r="F87" s="17">
        <f t="shared" si="4"/>
        <v>0.75941155621625056</v>
      </c>
      <c r="H87" s="17">
        <v>2033</v>
      </c>
      <c r="I87" s="53">
        <f t="shared" si="5"/>
        <v>227561.48588224823</v>
      </c>
      <c r="J87" s="53">
        <f t="shared" si="6"/>
        <v>172812.82212872047</v>
      </c>
    </row>
    <row r="88" spans="3:10" x14ac:dyDescent="0.35">
      <c r="C88" s="17" t="s">
        <v>70</v>
      </c>
      <c r="D88" s="17">
        <v>9</v>
      </c>
      <c r="E88" s="17">
        <v>2034</v>
      </c>
      <c r="F88" s="17">
        <f t="shared" si="4"/>
        <v>0.73373097218961414</v>
      </c>
      <c r="H88" s="17">
        <v>2034</v>
      </c>
      <c r="I88" s="53">
        <f t="shared" si="5"/>
        <v>227561.48588224823</v>
      </c>
      <c r="J88" s="53">
        <f t="shared" si="6"/>
        <v>166968.91026929516</v>
      </c>
    </row>
    <row r="89" spans="3:10" x14ac:dyDescent="0.35">
      <c r="C89" s="17" t="s">
        <v>70</v>
      </c>
      <c r="D89" s="17">
        <v>10</v>
      </c>
      <c r="E89" s="17">
        <v>2035</v>
      </c>
      <c r="F89" s="17">
        <f t="shared" si="4"/>
        <v>0.70891881370977217</v>
      </c>
      <c r="H89" s="17">
        <v>2035</v>
      </c>
      <c r="I89" s="53">
        <f t="shared" si="5"/>
        <v>227561.48588224823</v>
      </c>
      <c r="J89" s="53">
        <f t="shared" si="6"/>
        <v>161322.61861767649</v>
      </c>
    </row>
    <row r="90" spans="3:10" x14ac:dyDescent="0.35">
      <c r="C90" s="17" t="s">
        <v>70</v>
      </c>
      <c r="D90" s="17">
        <v>11</v>
      </c>
      <c r="E90" s="17">
        <v>2036</v>
      </c>
      <c r="F90" s="17">
        <f t="shared" si="4"/>
        <v>0.68494571372924851</v>
      </c>
      <c r="H90" s="17">
        <v>2036</v>
      </c>
      <c r="I90" s="53">
        <f t="shared" si="5"/>
        <v>227561.48588224823</v>
      </c>
      <c r="J90" s="53">
        <f t="shared" si="6"/>
        <v>155867.26436490481</v>
      </c>
    </row>
    <row r="91" spans="3:10" x14ac:dyDescent="0.35">
      <c r="C91" s="17" t="s">
        <v>70</v>
      </c>
      <c r="D91" s="17">
        <v>12</v>
      </c>
      <c r="E91" s="17">
        <v>2037</v>
      </c>
      <c r="F91" s="17">
        <f t="shared" si="4"/>
        <v>0.66178329828912896</v>
      </c>
      <c r="H91" s="17">
        <v>2037</v>
      </c>
      <c r="I91" s="53">
        <f t="shared" si="5"/>
        <v>227561.48588224823</v>
      </c>
      <c r="J91" s="53">
        <f t="shared" si="6"/>
        <v>150596.39069072928</v>
      </c>
    </row>
    <row r="92" spans="3:10" x14ac:dyDescent="0.35">
      <c r="C92" s="17" t="s">
        <v>70</v>
      </c>
      <c r="D92" s="17">
        <v>13</v>
      </c>
      <c r="E92" s="17">
        <v>2038</v>
      </c>
      <c r="F92" s="17">
        <f t="shared" si="4"/>
        <v>0.63940415293635666</v>
      </c>
      <c r="H92" s="17">
        <v>2038</v>
      </c>
      <c r="I92" s="53">
        <f t="shared" si="5"/>
        <v>227561.48588224823</v>
      </c>
      <c r="J92" s="53">
        <f t="shared" si="6"/>
        <v>145503.7591214776</v>
      </c>
    </row>
    <row r="93" spans="3:10" x14ac:dyDescent="0.35">
      <c r="C93" s="17" t="s">
        <v>70</v>
      </c>
      <c r="D93" s="17">
        <v>14</v>
      </c>
      <c r="E93" s="17">
        <v>2039</v>
      </c>
      <c r="F93" s="17">
        <f t="shared" si="4"/>
        <v>0.61778179027667302</v>
      </c>
      <c r="H93" s="17">
        <v>2039</v>
      </c>
      <c r="I93" s="53">
        <f t="shared" si="5"/>
        <v>227561.48588224823</v>
      </c>
      <c r="J93" s="53">
        <f t="shared" si="6"/>
        <v>140583.34214635516</v>
      </c>
    </row>
    <row r="94" spans="3:10" x14ac:dyDescent="0.35">
      <c r="C94" s="17" t="s">
        <v>70</v>
      </c>
      <c r="D94" s="17">
        <v>15</v>
      </c>
      <c r="E94" s="17">
        <v>2040</v>
      </c>
      <c r="F94" s="17">
        <f t="shared" si="4"/>
        <v>0.59689061862480497</v>
      </c>
      <c r="H94" s="17">
        <v>2040</v>
      </c>
      <c r="I94" s="53">
        <f t="shared" si="5"/>
        <v>227561.48588224823</v>
      </c>
      <c r="J94" s="53">
        <f t="shared" si="6"/>
        <v>135829.31608343497</v>
      </c>
    </row>
    <row r="95" spans="3:10" x14ac:dyDescent="0.35">
      <c r="C95" s="17" t="s">
        <v>70</v>
      </c>
      <c r="D95" s="17">
        <v>16</v>
      </c>
      <c r="E95" s="17">
        <v>2041</v>
      </c>
      <c r="F95" s="17">
        <f t="shared" si="4"/>
        <v>0.57670591171478747</v>
      </c>
      <c r="H95" s="17">
        <v>2041</v>
      </c>
      <c r="I95" s="53">
        <f t="shared" si="5"/>
        <v>227561.48588224823</v>
      </c>
      <c r="J95" s="53">
        <f t="shared" si="6"/>
        <v>131236.05418689371</v>
      </c>
    </row>
    <row r="96" spans="3:10" x14ac:dyDescent="0.35">
      <c r="C96" s="17" t="s">
        <v>70</v>
      </c>
      <c r="D96" s="17">
        <v>17</v>
      </c>
      <c r="E96" s="17">
        <v>2042</v>
      </c>
      <c r="F96" s="17">
        <f t="shared" si="4"/>
        <v>0.55720377943457733</v>
      </c>
      <c r="H96" s="17">
        <v>2042</v>
      </c>
      <c r="I96" s="53">
        <f t="shared" si="5"/>
        <v>227561.48588224823</v>
      </c>
      <c r="J96" s="53">
        <f t="shared" si="6"/>
        <v>126798.11998733693</v>
      </c>
    </row>
    <row r="97" spans="3:10" x14ac:dyDescent="0.35">
      <c r="C97" s="17" t="s">
        <v>70</v>
      </c>
      <c r="D97" s="17">
        <v>18</v>
      </c>
      <c r="E97" s="17">
        <v>2043</v>
      </c>
      <c r="F97" s="17">
        <f t="shared" si="4"/>
        <v>0.53836113955031628</v>
      </c>
      <c r="H97" s="17">
        <v>2043</v>
      </c>
      <c r="I97" s="53">
        <f t="shared" si="5"/>
        <v>227561.48588224823</v>
      </c>
      <c r="J97" s="53">
        <f t="shared" si="6"/>
        <v>122510.26085733037</v>
      </c>
    </row>
    <row r="98" spans="3:10" x14ac:dyDescent="0.35">
      <c r="C98" s="17" t="s">
        <v>70</v>
      </c>
      <c r="D98" s="17">
        <v>19</v>
      </c>
      <c r="E98" s="17">
        <v>2044</v>
      </c>
      <c r="F98" s="17">
        <f t="shared" si="4"/>
        <v>0.52015569038677911</v>
      </c>
      <c r="H98" s="17">
        <v>2044</v>
      </c>
      <c r="I98" s="53">
        <f t="shared" si="5"/>
        <v>227561.48588224823</v>
      </c>
      <c r="J98" s="53">
        <f t="shared" si="6"/>
        <v>118367.40179452211</v>
      </c>
    </row>
    <row r="99" spans="3:10" x14ac:dyDescent="0.35">
      <c r="C99" s="17" t="s">
        <v>70</v>
      </c>
      <c r="D99" s="17">
        <v>20</v>
      </c>
      <c r="E99" s="17">
        <v>2045</v>
      </c>
      <c r="F99" s="17">
        <f t="shared" si="4"/>
        <v>0.50256588443167061</v>
      </c>
      <c r="H99" s="17">
        <v>2045</v>
      </c>
      <c r="I99" s="53">
        <f t="shared" si="5"/>
        <v>227561.48588224823</v>
      </c>
      <c r="J99" s="53">
        <f t="shared" si="6"/>
        <v>114364.6394149972</v>
      </c>
    </row>
    <row r="100" spans="3:10" x14ac:dyDescent="0.35">
      <c r="C100" s="17" t="s">
        <v>70</v>
      </c>
      <c r="D100" s="17">
        <v>21</v>
      </c>
      <c r="E100" s="17">
        <v>2046</v>
      </c>
      <c r="F100" s="17">
        <f t="shared" si="4"/>
        <v>0.48557090283253213</v>
      </c>
      <c r="H100" s="17">
        <v>2046</v>
      </c>
      <c r="I100" s="53">
        <f t="shared" si="5"/>
        <v>227561.48588224823</v>
      </c>
      <c r="J100" s="53">
        <f t="shared" si="6"/>
        <v>110497.23614975579</v>
      </c>
    </row>
    <row r="101" spans="3:10" x14ac:dyDescent="0.35">
      <c r="C101" s="17" t="s">
        <v>70</v>
      </c>
      <c r="D101" s="17">
        <v>22</v>
      </c>
      <c r="E101" s="17">
        <v>2047</v>
      </c>
      <c r="F101" s="17">
        <f t="shared" si="4"/>
        <v>0.46915063075606966</v>
      </c>
      <c r="H101" s="17">
        <v>2047</v>
      </c>
      <c r="I101" s="53">
        <f t="shared" si="5"/>
        <v>227561.48588224823</v>
      </c>
      <c r="J101" s="53">
        <f t="shared" si="6"/>
        <v>106760.61463744521</v>
      </c>
    </row>
    <row r="102" spans="3:10" x14ac:dyDescent="0.35">
      <c r="C102" s="17" t="s">
        <v>70</v>
      </c>
      <c r="D102" s="17">
        <v>23</v>
      </c>
      <c r="E102" s="17">
        <v>2048</v>
      </c>
      <c r="F102" s="17">
        <f t="shared" si="4"/>
        <v>0.45328563358074364</v>
      </c>
      <c r="H102" s="17">
        <v>2048</v>
      </c>
      <c r="I102" s="53">
        <f t="shared" si="5"/>
        <v>227561.48588224823</v>
      </c>
      <c r="J102" s="53">
        <f t="shared" si="6"/>
        <v>103150.35230671034</v>
      </c>
    </row>
    <row r="103" spans="3:10" x14ac:dyDescent="0.35">
      <c r="C103" s="17" t="s">
        <v>70</v>
      </c>
      <c r="D103" s="17">
        <v>24</v>
      </c>
      <c r="E103" s="17">
        <v>2049</v>
      </c>
      <c r="F103" s="17">
        <f t="shared" si="4"/>
        <v>0.43795713389443841</v>
      </c>
      <c r="H103" s="17">
        <v>2049</v>
      </c>
      <c r="I103" s="53">
        <f t="shared" si="5"/>
        <v>227561.48588224823</v>
      </c>
      <c r="J103" s="53">
        <f t="shared" si="6"/>
        <v>99662.176141749151</v>
      </c>
    </row>
    <row r="104" spans="3:10" x14ac:dyDescent="0.35">
      <c r="C104" s="17" t="s">
        <v>70</v>
      </c>
      <c r="D104" s="17">
        <v>25</v>
      </c>
      <c r="E104" s="17">
        <v>2050</v>
      </c>
      <c r="F104" s="17">
        <f t="shared" si="4"/>
        <v>0.42314698926998884</v>
      </c>
      <c r="H104" s="17">
        <v>2050</v>
      </c>
      <c r="I104" s="53">
        <f t="shared" si="5"/>
        <v>227561.48588224823</v>
      </c>
      <c r="J104" s="53">
        <f t="shared" si="6"/>
        <v>96291.957624878414</v>
      </c>
    </row>
    <row r="105" spans="3:10" x14ac:dyDescent="0.35">
      <c r="C105" s="17" t="s">
        <v>70</v>
      </c>
      <c r="D105" s="17">
        <v>26</v>
      </c>
      <c r="E105" s="17">
        <v>2051</v>
      </c>
      <c r="F105" s="17">
        <f t="shared" si="4"/>
        <v>0.40883767079225974</v>
      </c>
      <c r="H105" s="17">
        <v>2051</v>
      </c>
      <c r="I105" s="53">
        <f t="shared" si="5"/>
        <v>227561.48588224823</v>
      </c>
      <c r="J105" s="53">
        <f t="shared" si="6"/>
        <v>93035.707850124061</v>
      </c>
    </row>
    <row r="106" spans="3:10" x14ac:dyDescent="0.35">
      <c r="C106" s="17" t="s">
        <v>70</v>
      </c>
      <c r="D106" s="17">
        <v>27</v>
      </c>
      <c r="E106" s="17">
        <v>2052</v>
      </c>
      <c r="F106" s="17">
        <f t="shared" si="4"/>
        <v>0.39501224231136206</v>
      </c>
      <c r="H106" s="17">
        <v>2052</v>
      </c>
      <c r="I106" s="53">
        <f t="shared" si="5"/>
        <v>227561.48588224823</v>
      </c>
      <c r="J106" s="53">
        <f t="shared" si="6"/>
        <v>89889.572802052237</v>
      </c>
    </row>
    <row r="107" spans="3:10" x14ac:dyDescent="0.35">
      <c r="C107" s="17" t="s">
        <v>70</v>
      </c>
      <c r="D107" s="17">
        <v>28</v>
      </c>
      <c r="E107" s="17">
        <v>2053</v>
      </c>
      <c r="F107" s="17">
        <f t="shared" si="4"/>
        <v>0.38165434039745127</v>
      </c>
      <c r="H107" s="17">
        <v>2053</v>
      </c>
      <c r="I107" s="53">
        <f t="shared" si="5"/>
        <v>227561.48588224823</v>
      </c>
      <c r="J107" s="53">
        <f t="shared" si="6"/>
        <v>86849.828794253364</v>
      </c>
    </row>
    <row r="108" spans="3:10" x14ac:dyDescent="0.35">
      <c r="C108" s="17" t="s">
        <v>70</v>
      </c>
      <c r="D108" s="17">
        <v>29</v>
      </c>
      <c r="E108" s="17">
        <v>2054</v>
      </c>
      <c r="F108" s="17">
        <f t="shared" si="4"/>
        <v>0.36874815497338298</v>
      </c>
      <c r="H108" s="17">
        <v>2054</v>
      </c>
      <c r="I108" s="53">
        <f t="shared" si="5"/>
        <v>227561.48588224823</v>
      </c>
      <c r="J108" s="53">
        <f t="shared" si="6"/>
        <v>83912.878062080577</v>
      </c>
    </row>
    <row r="109" spans="3:10" x14ac:dyDescent="0.35">
      <c r="C109" s="17" t="s">
        <v>70</v>
      </c>
      <c r="D109" s="17">
        <v>30</v>
      </c>
      <c r="E109" s="17">
        <v>2055</v>
      </c>
      <c r="F109" s="17">
        <f t="shared" si="4"/>
        <v>0.35627841060230236</v>
      </c>
      <c r="H109" s="17">
        <v>2055</v>
      </c>
      <c r="I109" s="53">
        <f t="shared" si="5"/>
        <v>227561.48588224823</v>
      </c>
      <c r="J109" s="53">
        <f t="shared" si="6"/>
        <v>81075.244504425675</v>
      </c>
    </row>
    <row r="110" spans="3:10" x14ac:dyDescent="0.35">
      <c r="C110" s="17" t="s">
        <v>71</v>
      </c>
      <c r="D110" s="17">
        <v>31</v>
      </c>
      <c r="E110" s="17">
        <v>2056</v>
      </c>
      <c r="F110" s="17">
        <f t="shared" si="4"/>
        <v>0.39998714516107459</v>
      </c>
      <c r="H110" s="17">
        <v>2056</v>
      </c>
      <c r="I110" s="53">
        <f t="shared" si="5"/>
        <v>227561.48588224823</v>
      </c>
      <c r="J110" s="53">
        <f t="shared" si="6"/>
        <v>91021.669086652648</v>
      </c>
    </row>
    <row r="111" spans="3:10" x14ac:dyDescent="0.35">
      <c r="C111" s="17" t="s">
        <v>71</v>
      </c>
      <c r="D111" s="17">
        <v>32</v>
      </c>
      <c r="E111" s="17">
        <v>2057</v>
      </c>
      <c r="F111" s="17">
        <f t="shared" ref="F111:F129" si="7">_xlfn.IFS(C111="0-30yrs",1/(1+$D$73)^D111,C111="31-75yrs",(1/(1+$D$74)^D111))</f>
        <v>0.38833703413696569</v>
      </c>
      <c r="H111" s="17">
        <v>2057</v>
      </c>
      <c r="I111" s="53">
        <f t="shared" si="5"/>
        <v>227561.48588224823</v>
      </c>
      <c r="J111" s="53">
        <f t="shared" si="6"/>
        <v>88370.552511313261</v>
      </c>
    </row>
    <row r="112" spans="3:10" x14ac:dyDescent="0.35">
      <c r="C112" s="17" t="s">
        <v>71</v>
      </c>
      <c r="D112" s="17">
        <v>33</v>
      </c>
      <c r="E112" s="17">
        <v>2058</v>
      </c>
      <c r="F112" s="17">
        <f t="shared" si="7"/>
        <v>0.37702624673491814</v>
      </c>
      <c r="H112" s="17">
        <v>2058</v>
      </c>
      <c r="I112" s="53">
        <f t="shared" si="5"/>
        <v>227561.48588224823</v>
      </c>
      <c r="J112" s="53">
        <f t="shared" si="6"/>
        <v>85796.652923605114</v>
      </c>
    </row>
    <row r="113" spans="3:10" x14ac:dyDescent="0.35">
      <c r="C113" s="17" t="s">
        <v>71</v>
      </c>
      <c r="D113" s="17">
        <v>34</v>
      </c>
      <c r="E113" s="17">
        <v>2059</v>
      </c>
      <c r="F113" s="17">
        <f t="shared" si="7"/>
        <v>0.36604489974263904</v>
      </c>
      <c r="H113" s="17">
        <v>2059</v>
      </c>
      <c r="I113" s="53">
        <f t="shared" si="5"/>
        <v>227561.48588224823</v>
      </c>
      <c r="J113" s="53">
        <f t="shared" si="6"/>
        <v>83297.721285053529</v>
      </c>
    </row>
    <row r="114" spans="3:10" x14ac:dyDescent="0.35">
      <c r="C114" s="17" t="s">
        <v>71</v>
      </c>
      <c r="D114" s="17">
        <v>35</v>
      </c>
      <c r="E114" s="17">
        <v>2060</v>
      </c>
      <c r="F114" s="17">
        <f t="shared" si="7"/>
        <v>0.35538339780838735</v>
      </c>
      <c r="H114" s="17">
        <v>2060</v>
      </c>
      <c r="I114" s="53">
        <f t="shared" si="5"/>
        <v>227561.48588224823</v>
      </c>
      <c r="J114" s="53">
        <f t="shared" si="6"/>
        <v>80871.57406315874</v>
      </c>
    </row>
    <row r="115" spans="3:10" x14ac:dyDescent="0.35">
      <c r="C115" s="17" t="s">
        <v>71</v>
      </c>
      <c r="D115" s="17">
        <v>36</v>
      </c>
      <c r="E115" s="17">
        <v>2061</v>
      </c>
      <c r="F115" s="17">
        <f t="shared" si="7"/>
        <v>0.34503242505668674</v>
      </c>
      <c r="H115" s="17">
        <v>2061</v>
      </c>
      <c r="I115" s="53">
        <f t="shared" si="5"/>
        <v>227561.48588224823</v>
      </c>
      <c r="J115" s="53">
        <f t="shared" si="6"/>
        <v>78516.091323455097</v>
      </c>
    </row>
    <row r="116" spans="3:10" x14ac:dyDescent="0.35">
      <c r="C116" s="17" t="s">
        <v>71</v>
      </c>
      <c r="D116" s="17">
        <v>37</v>
      </c>
      <c r="E116" s="17">
        <v>2062</v>
      </c>
      <c r="F116" s="17">
        <f t="shared" si="7"/>
        <v>0.33498293694823961</v>
      </c>
      <c r="H116" s="17">
        <v>2062</v>
      </c>
      <c r="I116" s="53">
        <f t="shared" si="5"/>
        <v>227561.48588224823</v>
      </c>
      <c r="J116" s="53">
        <f t="shared" si="6"/>
        <v>76229.214877140883</v>
      </c>
    </row>
    <row r="117" spans="3:10" x14ac:dyDescent="0.35">
      <c r="C117" s="17" t="s">
        <v>71</v>
      </c>
      <c r="D117" s="17">
        <v>38</v>
      </c>
      <c r="E117" s="17">
        <v>2063</v>
      </c>
      <c r="F117" s="17">
        <f t="shared" si="7"/>
        <v>0.3252261523769317</v>
      </c>
      <c r="H117" s="17">
        <v>2063</v>
      </c>
      <c r="I117" s="53">
        <f t="shared" si="5"/>
        <v>227561.48588224823</v>
      </c>
      <c r="J117" s="53">
        <f t="shared" si="6"/>
        <v>74008.946482661049</v>
      </c>
    </row>
    <row r="118" spans="3:10" x14ac:dyDescent="0.35">
      <c r="C118" s="17" t="s">
        <v>71</v>
      </c>
      <c r="D118" s="17">
        <v>39</v>
      </c>
      <c r="E118" s="17">
        <v>2064</v>
      </c>
      <c r="F118" s="17">
        <f t="shared" si="7"/>
        <v>0.31575354599702099</v>
      </c>
      <c r="H118" s="17">
        <v>2064</v>
      </c>
      <c r="I118" s="53">
        <f t="shared" si="5"/>
        <v>227561.48588224823</v>
      </c>
      <c r="J118" s="53">
        <f t="shared" si="6"/>
        <v>71853.346099670904</v>
      </c>
    </row>
    <row r="119" spans="3:10" x14ac:dyDescent="0.35">
      <c r="C119" s="17" t="s">
        <v>71</v>
      </c>
      <c r="D119" s="17">
        <v>40</v>
      </c>
      <c r="E119" s="17">
        <v>2065</v>
      </c>
      <c r="F119" s="17">
        <f t="shared" si="7"/>
        <v>0.30655684077380685</v>
      </c>
      <c r="H119" s="17">
        <v>2065</v>
      </c>
      <c r="I119" s="53">
        <f t="shared" si="5"/>
        <v>227561.48588224823</v>
      </c>
      <c r="J119" s="53">
        <f t="shared" si="6"/>
        <v>69760.530193855273</v>
      </c>
    </row>
    <row r="120" spans="3:10" x14ac:dyDescent="0.35">
      <c r="C120" s="17" t="s">
        <v>71</v>
      </c>
      <c r="D120" s="17">
        <v>41</v>
      </c>
      <c r="E120" s="17">
        <v>2066</v>
      </c>
      <c r="F120" s="17">
        <f t="shared" si="7"/>
        <v>0.29762800075126877</v>
      </c>
      <c r="H120" s="17">
        <v>2066</v>
      </c>
      <c r="I120" s="53">
        <f t="shared" si="5"/>
        <v>227561.48588224823</v>
      </c>
      <c r="J120" s="53">
        <f t="shared" si="6"/>
        <v>67728.670091121618</v>
      </c>
    </row>
    <row r="121" spans="3:10" x14ac:dyDescent="0.35">
      <c r="C121" s="17" t="s">
        <v>71</v>
      </c>
      <c r="D121" s="17">
        <v>42</v>
      </c>
      <c r="E121" s="17">
        <v>2067</v>
      </c>
      <c r="F121" s="17">
        <f t="shared" si="7"/>
        <v>0.28895922403035801</v>
      </c>
      <c r="H121" s="17">
        <v>2067</v>
      </c>
      <c r="I121" s="53">
        <f t="shared" si="5"/>
        <v>227561.48588224823</v>
      </c>
      <c r="J121" s="53">
        <f t="shared" si="6"/>
        <v>65755.990379729716</v>
      </c>
    </row>
    <row r="122" spans="3:10" x14ac:dyDescent="0.35">
      <c r="C122" s="17" t="s">
        <v>71</v>
      </c>
      <c r="D122" s="17">
        <v>43</v>
      </c>
      <c r="E122" s="17">
        <v>2068</v>
      </c>
      <c r="F122" s="17">
        <f t="shared" si="7"/>
        <v>0.28054293595180391</v>
      </c>
      <c r="H122" s="17">
        <v>2068</v>
      </c>
      <c r="I122" s="53">
        <f t="shared" si="5"/>
        <v>227561.48588224823</v>
      </c>
      <c r="J122" s="53">
        <f t="shared" si="6"/>
        <v>63840.767358960897</v>
      </c>
    </row>
    <row r="123" spans="3:10" x14ac:dyDescent="0.35">
      <c r="C123" s="17" t="s">
        <v>71</v>
      </c>
      <c r="D123" s="17">
        <v>44</v>
      </c>
      <c r="E123" s="17">
        <v>2069</v>
      </c>
      <c r="F123" s="17">
        <f t="shared" si="7"/>
        <v>0.27237178247747956</v>
      </c>
      <c r="H123" s="17">
        <v>2069</v>
      </c>
      <c r="I123" s="53">
        <f t="shared" si="5"/>
        <v>227561.48588224823</v>
      </c>
      <c r="J123" s="53">
        <f t="shared" si="6"/>
        <v>61981.327532971751</v>
      </c>
    </row>
    <row r="124" spans="3:10" x14ac:dyDescent="0.35">
      <c r="C124" s="17" t="s">
        <v>71</v>
      </c>
      <c r="D124" s="17">
        <v>45</v>
      </c>
      <c r="E124" s="17">
        <v>2070</v>
      </c>
      <c r="F124" s="17">
        <f t="shared" si="7"/>
        <v>0.26443862376454325</v>
      </c>
      <c r="H124" s="17">
        <v>2070</v>
      </c>
      <c r="I124" s="53">
        <f t="shared" si="5"/>
        <v>227561.48588224823</v>
      </c>
      <c r="J124" s="53">
        <f t="shared" si="6"/>
        <v>60176.04614851626</v>
      </c>
    </row>
    <row r="125" spans="3:10" x14ac:dyDescent="0.35">
      <c r="C125" s="17" t="s">
        <v>71</v>
      </c>
      <c r="D125" s="17">
        <v>46</v>
      </c>
      <c r="E125" s="17">
        <v>2071</v>
      </c>
      <c r="F125" s="17">
        <f t="shared" si="7"/>
        <v>0.25673652792674101</v>
      </c>
      <c r="H125" s="17">
        <v>2071</v>
      </c>
      <c r="I125" s="53">
        <f t="shared" si="5"/>
        <v>227561.48588224823</v>
      </c>
      <c r="J125" s="53">
        <f t="shared" si="6"/>
        <v>58423.345775258502</v>
      </c>
    </row>
    <row r="126" spans="3:10" x14ac:dyDescent="0.35">
      <c r="C126" s="17" t="s">
        <v>71</v>
      </c>
      <c r="D126" s="17">
        <v>47</v>
      </c>
      <c r="E126" s="17">
        <v>2072</v>
      </c>
      <c r="F126" s="17">
        <f t="shared" si="7"/>
        <v>0.24925876497741845</v>
      </c>
      <c r="H126" s="17">
        <v>2072</v>
      </c>
      <c r="I126" s="53">
        <f t="shared" si="5"/>
        <v>227561.48588224823</v>
      </c>
      <c r="J126" s="53">
        <f t="shared" si="6"/>
        <v>56721.694927435441</v>
      </c>
    </row>
    <row r="127" spans="3:10" x14ac:dyDescent="0.35">
      <c r="C127" s="17" t="s">
        <v>71</v>
      </c>
      <c r="D127" s="17">
        <v>48</v>
      </c>
      <c r="E127" s="17">
        <v>2073</v>
      </c>
      <c r="F127" s="17">
        <f t="shared" si="7"/>
        <v>0.24199880094894996</v>
      </c>
      <c r="H127" s="17">
        <v>2073</v>
      </c>
      <c r="I127" s="53">
        <f t="shared" si="5"/>
        <v>227561.48588224823</v>
      </c>
      <c r="J127" s="53">
        <f t="shared" si="6"/>
        <v>55069.606725665479</v>
      </c>
    </row>
    <row r="128" spans="3:10" x14ac:dyDescent="0.35">
      <c r="C128" s="17" t="s">
        <v>71</v>
      </c>
      <c r="D128" s="17">
        <v>49</v>
      </c>
      <c r="E128" s="17">
        <v>2074</v>
      </c>
      <c r="F128" s="17">
        <f t="shared" si="7"/>
        <v>0.2349502921834466</v>
      </c>
      <c r="H128" s="17">
        <v>2074</v>
      </c>
      <c r="I128" s="53">
        <f t="shared" si="5"/>
        <v>227561.48588224823</v>
      </c>
      <c r="J128" s="53">
        <f t="shared" si="6"/>
        <v>53465.637597733483</v>
      </c>
    </row>
    <row r="129" spans="3:10" x14ac:dyDescent="0.35">
      <c r="C129" s="17" t="s">
        <v>71</v>
      </c>
      <c r="D129" s="17">
        <v>50</v>
      </c>
      <c r="E129" s="17">
        <v>2075</v>
      </c>
      <c r="F129" s="17">
        <f t="shared" si="7"/>
        <v>0.22810707978975397</v>
      </c>
      <c r="H129" s="17">
        <v>2075</v>
      </c>
      <c r="I129" s="53">
        <f t="shared" si="5"/>
        <v>227561.48588224823</v>
      </c>
      <c r="J129" s="53">
        <f t="shared" si="6"/>
        <v>51908.386017216973</v>
      </c>
    </row>
    <row r="130" spans="3:10" ht="16" x14ac:dyDescent="0.35">
      <c r="J130" s="54">
        <f>SUM(J79:J129)</f>
        <v>5807680.4395069359</v>
      </c>
    </row>
    <row r="131" spans="3:10" x14ac:dyDescent="0.35">
      <c r="J131" s="21"/>
    </row>
  </sheetData>
  <sheetProtection algorithmName="SHA-512" hashValue="2LDrEFDXiZbWTdZHVk5IPh5GY45JHivAz5IcjlelDWslkdzQ20Y8kmzBqAz3JVy02dOXFbv0cQxQ0jft7mQ7gQ==" saltValue="kJBqltlK2XgYOSdfZcB/vA==" spinCount="100000" sheet="1" objects="1" scenarios="1"/>
  <mergeCells count="12">
    <mergeCell ref="B57:B61"/>
    <mergeCell ref="B41:B45"/>
    <mergeCell ref="C4:E6"/>
    <mergeCell ref="C7:E9"/>
    <mergeCell ref="C22:C23"/>
    <mergeCell ref="C24:C25"/>
    <mergeCell ref="C28:C30"/>
    <mergeCell ref="B35:B40"/>
    <mergeCell ref="B51:B56"/>
    <mergeCell ref="B10:B13"/>
    <mergeCell ref="C10:E13"/>
    <mergeCell ref="C14:E14"/>
  </mergeCells>
  <conditionalFormatting sqref="F69">
    <cfRule type="cellIs" dxfId="11" priority="2" operator="lessThan">
      <formula>1</formula>
    </cfRule>
    <cfRule type="cellIs" dxfId="10" priority="3" operator="greaterThan">
      <formula>1</formula>
    </cfRule>
  </conditionalFormatting>
  <conditionalFormatting sqref="H35:I45 H51:I61">
    <cfRule type="cellIs" dxfId="9" priority="1" operator="less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B584-EFF2-4562-9165-117A468D13F8}">
  <dimension ref="B1:K116"/>
  <sheetViews>
    <sheetView zoomScaleNormal="100" workbookViewId="0"/>
  </sheetViews>
  <sheetFormatPr defaultColWidth="8.7265625" defaultRowHeight="14.5" x14ac:dyDescent="0.35"/>
  <cols>
    <col min="1" max="1" width="3.26953125" style="10" customWidth="1"/>
    <col min="2" max="2" width="17" style="10" customWidth="1"/>
    <col min="3" max="3" width="52.26953125" style="10" customWidth="1"/>
    <col min="4" max="4" width="62.81640625" style="10" customWidth="1"/>
    <col min="5" max="5" width="34" style="10" customWidth="1"/>
    <col min="6" max="7" width="15.453125" style="10" customWidth="1"/>
    <col min="8" max="8" width="17.81640625" style="10" customWidth="1"/>
    <col min="9" max="9" width="16.81640625" style="10" customWidth="1"/>
    <col min="10" max="10" width="18.1796875" style="10" customWidth="1"/>
    <col min="11" max="11" width="17.54296875" style="10" customWidth="1"/>
    <col min="12" max="12" width="18.54296875" style="10" customWidth="1"/>
    <col min="13" max="13" width="14.54296875" style="10" customWidth="1"/>
    <col min="14" max="16384" width="8.7265625" style="10"/>
  </cols>
  <sheetData>
    <row r="1" spans="2:11" ht="31" x14ac:dyDescent="0.35">
      <c r="B1" s="1" t="s">
        <v>0</v>
      </c>
    </row>
    <row r="2" spans="2:11" ht="23.5" x14ac:dyDescent="0.35">
      <c r="B2" s="62" t="s">
        <v>83</v>
      </c>
      <c r="C2" s="63"/>
      <c r="D2" s="64"/>
    </row>
    <row r="3" spans="2:11" s="11" customFormat="1" ht="16" x14ac:dyDescent="0.35"/>
    <row r="4" spans="2:11" ht="16" x14ac:dyDescent="0.35">
      <c r="B4" s="66" t="s">
        <v>1</v>
      </c>
      <c r="C4" s="70" t="s">
        <v>91</v>
      </c>
      <c r="D4" s="70"/>
      <c r="E4" s="70"/>
      <c r="F4" s="9"/>
      <c r="G4" s="9"/>
      <c r="H4" s="9"/>
    </row>
    <row r="5" spans="2:11" ht="16" x14ac:dyDescent="0.35">
      <c r="B5" s="11"/>
      <c r="C5" s="71"/>
      <c r="D5" s="71"/>
      <c r="E5" s="71"/>
      <c r="F5" s="9"/>
      <c r="G5" s="9"/>
      <c r="H5" s="9"/>
    </row>
    <row r="6" spans="2:11" ht="16" x14ac:dyDescent="0.35">
      <c r="B6" s="11"/>
      <c r="C6" s="71"/>
      <c r="D6" s="71"/>
      <c r="E6" s="71"/>
      <c r="F6" s="9"/>
      <c r="G6" s="9"/>
      <c r="H6" s="9"/>
    </row>
    <row r="7" spans="2:11" ht="16" x14ac:dyDescent="0.35">
      <c r="B7" s="65"/>
      <c r="C7" s="72"/>
      <c r="D7" s="72"/>
      <c r="E7" s="72"/>
      <c r="F7" s="9"/>
      <c r="G7" s="9"/>
      <c r="H7" s="9"/>
    </row>
    <row r="8" spans="2:11" ht="15" customHeight="1" x14ac:dyDescent="0.35">
      <c r="B8" s="66" t="s">
        <v>3</v>
      </c>
      <c r="C8" s="70" t="s">
        <v>97</v>
      </c>
      <c r="D8" s="70"/>
      <c r="E8" s="70"/>
      <c r="F8" s="9"/>
      <c r="G8" s="9"/>
      <c r="H8" s="9"/>
    </row>
    <row r="9" spans="2:11" ht="15" customHeight="1" x14ac:dyDescent="0.35">
      <c r="B9" s="67"/>
      <c r="C9" s="72"/>
      <c r="D9" s="72"/>
      <c r="E9" s="72"/>
      <c r="F9" s="9"/>
      <c r="G9" s="9"/>
      <c r="H9" s="9"/>
    </row>
    <row r="10" spans="2:11" ht="15" customHeight="1" x14ac:dyDescent="0.35">
      <c r="B10" s="74" t="s">
        <v>105</v>
      </c>
      <c r="C10" s="74" t="s">
        <v>107</v>
      </c>
      <c r="D10" s="74"/>
      <c r="E10" s="74"/>
      <c r="F10" s="61"/>
      <c r="G10" s="61"/>
      <c r="H10" s="61"/>
      <c r="I10" s="61"/>
      <c r="J10" s="61"/>
      <c r="K10" s="61"/>
    </row>
    <row r="11" spans="2:11" ht="15" customHeight="1" x14ac:dyDescent="0.35">
      <c r="B11" s="75"/>
      <c r="C11" s="75"/>
      <c r="D11" s="75"/>
      <c r="E11" s="75"/>
      <c r="F11" s="61"/>
      <c r="G11" s="61"/>
      <c r="H11" s="61"/>
      <c r="I11" s="61"/>
      <c r="J11" s="61"/>
      <c r="K11" s="61"/>
    </row>
    <row r="12" spans="2:11" ht="15" customHeight="1" x14ac:dyDescent="0.35">
      <c r="B12" s="75"/>
      <c r="C12" s="75"/>
      <c r="D12" s="75"/>
      <c r="E12" s="75"/>
      <c r="F12" s="61"/>
      <c r="G12" s="61"/>
      <c r="H12" s="61"/>
      <c r="I12" s="61"/>
      <c r="J12" s="61"/>
      <c r="K12" s="61"/>
    </row>
    <row r="13" spans="2:11" x14ac:dyDescent="0.35">
      <c r="B13" s="76"/>
      <c r="C13" s="76"/>
      <c r="D13" s="76"/>
      <c r="E13" s="76"/>
      <c r="F13" s="61"/>
      <c r="G13" s="61"/>
      <c r="H13" s="61"/>
      <c r="I13" s="61"/>
      <c r="J13" s="61"/>
      <c r="K13" s="61"/>
    </row>
    <row r="14" spans="2:11" ht="16" customHeight="1" x14ac:dyDescent="0.35">
      <c r="B14" s="68" t="s">
        <v>109</v>
      </c>
      <c r="C14" s="74" t="s">
        <v>111</v>
      </c>
      <c r="D14" s="74"/>
      <c r="E14" s="74"/>
    </row>
    <row r="15" spans="2:11" ht="16" customHeight="1" x14ac:dyDescent="0.35"/>
    <row r="16" spans="2:11" s="13" customFormat="1" ht="21" x14ac:dyDescent="0.35">
      <c r="B16" s="23" t="s">
        <v>5</v>
      </c>
      <c r="C16" s="23"/>
    </row>
    <row r="17" spans="2:9" ht="16" customHeight="1" x14ac:dyDescent="0.35"/>
    <row r="18" spans="2:9" s="12" customFormat="1" ht="16" customHeight="1" x14ac:dyDescent="0.35">
      <c r="C18" s="3" t="s">
        <v>6</v>
      </c>
      <c r="D18" s="2" t="s">
        <v>7</v>
      </c>
      <c r="E18" s="2" t="s">
        <v>8</v>
      </c>
    </row>
    <row r="19" spans="2:9" s="12" customFormat="1" ht="16" customHeight="1" x14ac:dyDescent="0.35">
      <c r="C19" s="77" t="s">
        <v>84</v>
      </c>
      <c r="D19" s="25" t="s">
        <v>85</v>
      </c>
      <c r="E19" s="25" t="s">
        <v>16</v>
      </c>
    </row>
    <row r="20" spans="2:9" s="12" customFormat="1" ht="16" customHeight="1" x14ac:dyDescent="0.35">
      <c r="C20" s="78"/>
      <c r="D20" s="25" t="s">
        <v>86</v>
      </c>
      <c r="E20" s="25" t="s">
        <v>87</v>
      </c>
    </row>
    <row r="21" spans="2:9" s="12" customFormat="1" ht="16" customHeight="1" x14ac:dyDescent="0.35">
      <c r="C21" s="25" t="s">
        <v>17</v>
      </c>
      <c r="D21" s="25" t="s">
        <v>18</v>
      </c>
      <c r="E21" s="25" t="s">
        <v>19</v>
      </c>
    </row>
    <row r="22" spans="2:9" s="12" customFormat="1" ht="16" customHeight="1" x14ac:dyDescent="0.35">
      <c r="C22" s="25" t="s">
        <v>88</v>
      </c>
      <c r="D22" s="25" t="s">
        <v>89</v>
      </c>
      <c r="E22" s="25" t="s">
        <v>90</v>
      </c>
    </row>
    <row r="23" spans="2:9" s="12" customFormat="1" ht="16" customHeight="1" x14ac:dyDescent="0.35">
      <c r="C23" s="25" t="s">
        <v>92</v>
      </c>
      <c r="D23" s="25" t="s">
        <v>93</v>
      </c>
      <c r="E23" s="25" t="s">
        <v>16</v>
      </c>
    </row>
    <row r="24" spans="2:9" s="12" customFormat="1" ht="16" customHeight="1" x14ac:dyDescent="0.35">
      <c r="C24" s="25" t="s">
        <v>94</v>
      </c>
      <c r="D24" s="25" t="s">
        <v>96</v>
      </c>
      <c r="E24" s="25" t="s">
        <v>95</v>
      </c>
    </row>
    <row r="25" spans="2:9" ht="16" customHeight="1" x14ac:dyDescent="0.35"/>
    <row r="26" spans="2:9" s="13" customFormat="1" ht="21" x14ac:dyDescent="0.35">
      <c r="B26" s="23" t="s">
        <v>36</v>
      </c>
      <c r="C26" s="23"/>
    </row>
    <row r="27" spans="2:9" ht="16" customHeight="1" x14ac:dyDescent="0.35">
      <c r="B27" s="22"/>
    </row>
    <row r="28" spans="2:9" s="12" customFormat="1" ht="32" x14ac:dyDescent="0.35">
      <c r="B28" s="26"/>
      <c r="C28" s="3" t="s">
        <v>6</v>
      </c>
      <c r="D28" s="2" t="s">
        <v>37</v>
      </c>
      <c r="E28" s="2" t="s">
        <v>8</v>
      </c>
      <c r="F28" s="4" t="s">
        <v>38</v>
      </c>
      <c r="G28" s="4" t="s">
        <v>39</v>
      </c>
      <c r="H28" s="7" t="s">
        <v>40</v>
      </c>
      <c r="I28" s="6" t="s">
        <v>41</v>
      </c>
    </row>
    <row r="29" spans="2:9" s="12" customFormat="1" ht="32" x14ac:dyDescent="0.35">
      <c r="B29" s="69" t="s">
        <v>42</v>
      </c>
      <c r="C29" s="25" t="s">
        <v>84</v>
      </c>
      <c r="D29" s="25" t="s">
        <v>85</v>
      </c>
      <c r="E29" s="25" t="s">
        <v>16</v>
      </c>
      <c r="F29" s="27">
        <v>6</v>
      </c>
      <c r="G29" s="27">
        <v>50</v>
      </c>
      <c r="H29" s="31">
        <v>4933.2446160097516</v>
      </c>
      <c r="I29" s="34">
        <f>F29*G29*$H29</f>
        <v>1479973.3848029254</v>
      </c>
    </row>
    <row r="30" spans="2:9" s="12" customFormat="1" ht="16" x14ac:dyDescent="0.35">
      <c r="B30" s="69"/>
      <c r="C30" s="25" t="s">
        <v>84</v>
      </c>
      <c r="D30" s="25" t="s">
        <v>86</v>
      </c>
      <c r="E30" s="25" t="s">
        <v>87</v>
      </c>
      <c r="F30" s="27">
        <v>1</v>
      </c>
      <c r="G30" s="27">
        <v>1200</v>
      </c>
      <c r="H30" s="32">
        <v>0</v>
      </c>
      <c r="I30" s="34">
        <f t="shared" ref="I30:I33" si="0">F30*G30*$H30</f>
        <v>0</v>
      </c>
    </row>
    <row r="31" spans="2:9" s="12" customFormat="1" ht="16" x14ac:dyDescent="0.35">
      <c r="B31" s="69"/>
      <c r="C31" s="25" t="s">
        <v>17</v>
      </c>
      <c r="D31" s="25" t="s">
        <v>18</v>
      </c>
      <c r="E31" s="25" t="s">
        <v>19</v>
      </c>
      <c r="F31" s="27">
        <v>1</v>
      </c>
      <c r="G31" s="27">
        <v>50</v>
      </c>
      <c r="H31" s="32">
        <v>41.90197074360016</v>
      </c>
      <c r="I31" s="34">
        <f>F31*G31*$H31</f>
        <v>2095.098537180008</v>
      </c>
    </row>
    <row r="32" spans="2:9" s="12" customFormat="1" ht="32" x14ac:dyDescent="0.35">
      <c r="B32" s="69"/>
      <c r="C32" s="25" t="s">
        <v>88</v>
      </c>
      <c r="D32" s="25" t="s">
        <v>89</v>
      </c>
      <c r="E32" s="25" t="s">
        <v>90</v>
      </c>
      <c r="F32" s="27">
        <v>6</v>
      </c>
      <c r="G32" s="27">
        <v>25</v>
      </c>
      <c r="H32" s="32">
        <v>382.2587393126517</v>
      </c>
      <c r="I32" s="34">
        <f t="shared" si="0"/>
        <v>57338.810896897754</v>
      </c>
    </row>
    <row r="33" spans="2:9" s="12" customFormat="1" ht="16" x14ac:dyDescent="0.35">
      <c r="B33" s="69"/>
      <c r="C33" s="25" t="s">
        <v>92</v>
      </c>
      <c r="D33" s="25" t="s">
        <v>93</v>
      </c>
      <c r="E33" s="25" t="s">
        <v>16</v>
      </c>
      <c r="F33" s="27">
        <v>0.5</v>
      </c>
      <c r="G33" s="27">
        <v>10</v>
      </c>
      <c r="H33" s="32">
        <v>1059.6318093448469</v>
      </c>
      <c r="I33" s="34">
        <f t="shared" si="0"/>
        <v>5298.1590467242349</v>
      </c>
    </row>
    <row r="34" spans="2:9" s="12" customFormat="1" ht="32" x14ac:dyDescent="0.35">
      <c r="B34" s="56" t="s">
        <v>44</v>
      </c>
      <c r="C34" s="25" t="s">
        <v>94</v>
      </c>
      <c r="D34" s="25" t="s">
        <v>96</v>
      </c>
      <c r="E34" s="25" t="s">
        <v>95</v>
      </c>
      <c r="F34" s="27">
        <v>0</v>
      </c>
      <c r="G34" s="17">
        <v>0</v>
      </c>
      <c r="H34" s="32">
        <v>63.327915481511575</v>
      </c>
      <c r="I34" s="34">
        <f>F34*G34*$H34</f>
        <v>0</v>
      </c>
    </row>
    <row r="35" spans="2:9" s="12" customFormat="1" ht="16" x14ac:dyDescent="0.35">
      <c r="B35" s="26"/>
      <c r="C35" s="28"/>
      <c r="D35" s="28"/>
      <c r="E35" s="28"/>
      <c r="H35" s="30" t="s">
        <v>45</v>
      </c>
      <c r="I35" s="35">
        <f>SUM(I29:I34)</f>
        <v>1544705.4532837274</v>
      </c>
    </row>
    <row r="36" spans="2:9" s="12" customFormat="1" ht="16" x14ac:dyDescent="0.35">
      <c r="B36" s="26"/>
      <c r="C36" s="28"/>
      <c r="D36" s="28"/>
      <c r="E36" s="28"/>
      <c r="H36" s="29"/>
      <c r="I36" s="29"/>
    </row>
    <row r="37" spans="2:9" s="13" customFormat="1" ht="21" x14ac:dyDescent="0.35">
      <c r="B37" s="23" t="s">
        <v>46</v>
      </c>
      <c r="C37" s="23"/>
    </row>
    <row r="38" spans="2:9" ht="16" customHeight="1" x14ac:dyDescent="0.35">
      <c r="B38" s="22"/>
    </row>
    <row r="39" spans="2:9" s="12" customFormat="1" ht="32" x14ac:dyDescent="0.35">
      <c r="B39" s="26"/>
      <c r="C39" s="3" t="s">
        <v>6</v>
      </c>
      <c r="D39" s="2" t="s">
        <v>37</v>
      </c>
      <c r="E39" s="2" t="s">
        <v>8</v>
      </c>
      <c r="F39" s="4" t="s">
        <v>38</v>
      </c>
      <c r="G39" s="4" t="s">
        <v>39</v>
      </c>
      <c r="H39" s="7" t="s">
        <v>40</v>
      </c>
      <c r="I39" s="6" t="s">
        <v>41</v>
      </c>
    </row>
    <row r="40" spans="2:9" s="12" customFormat="1" ht="32" x14ac:dyDescent="0.35">
      <c r="B40" s="69" t="s">
        <v>42</v>
      </c>
      <c r="C40" s="25" t="s">
        <v>84</v>
      </c>
      <c r="D40" s="25" t="s">
        <v>85</v>
      </c>
      <c r="E40" s="25" t="s">
        <v>16</v>
      </c>
      <c r="F40" s="27">
        <v>0</v>
      </c>
      <c r="G40" s="27">
        <v>0</v>
      </c>
      <c r="H40" s="31">
        <v>4933.2446160097516</v>
      </c>
      <c r="I40" s="34">
        <f>F40*G40*$H40</f>
        <v>0</v>
      </c>
    </row>
    <row r="41" spans="2:9" s="12" customFormat="1" ht="16" x14ac:dyDescent="0.35">
      <c r="B41" s="69"/>
      <c r="C41" s="25" t="s">
        <v>84</v>
      </c>
      <c r="D41" s="25" t="s">
        <v>86</v>
      </c>
      <c r="E41" s="25" t="s">
        <v>87</v>
      </c>
      <c r="F41" s="27">
        <v>0</v>
      </c>
      <c r="G41" s="27">
        <v>0</v>
      </c>
      <c r="H41" s="32">
        <v>0</v>
      </c>
      <c r="I41" s="34">
        <f t="shared" ref="I41" si="1">F41*G41*$H41</f>
        <v>0</v>
      </c>
    </row>
    <row r="42" spans="2:9" s="12" customFormat="1" ht="16" x14ac:dyDescent="0.35">
      <c r="B42" s="69"/>
      <c r="C42" s="25" t="s">
        <v>17</v>
      </c>
      <c r="D42" s="25" t="s">
        <v>18</v>
      </c>
      <c r="E42" s="25" t="s">
        <v>19</v>
      </c>
      <c r="F42" s="27">
        <v>0</v>
      </c>
      <c r="G42" s="27">
        <v>0</v>
      </c>
      <c r="H42" s="32">
        <v>41.90197074360016</v>
      </c>
      <c r="I42" s="34">
        <f>F42*G42*$H42</f>
        <v>0</v>
      </c>
    </row>
    <row r="43" spans="2:9" s="12" customFormat="1" ht="32" x14ac:dyDescent="0.35">
      <c r="B43" s="69"/>
      <c r="C43" s="25" t="s">
        <v>88</v>
      </c>
      <c r="D43" s="25" t="s">
        <v>89</v>
      </c>
      <c r="E43" s="25" t="s">
        <v>90</v>
      </c>
      <c r="F43" s="27">
        <v>0</v>
      </c>
      <c r="G43" s="27">
        <v>0</v>
      </c>
      <c r="H43" s="32">
        <v>382.2587393126517</v>
      </c>
      <c r="I43" s="34">
        <f t="shared" ref="I43:I44" si="2">F43*G43*$H43</f>
        <v>0</v>
      </c>
    </row>
    <row r="44" spans="2:9" s="12" customFormat="1" ht="16" x14ac:dyDescent="0.35">
      <c r="B44" s="69"/>
      <c r="C44" s="25" t="s">
        <v>92</v>
      </c>
      <c r="D44" s="25" t="s">
        <v>93</v>
      </c>
      <c r="E44" s="25" t="s">
        <v>16</v>
      </c>
      <c r="F44" s="27">
        <v>0.01</v>
      </c>
      <c r="G44" s="27">
        <v>10</v>
      </c>
      <c r="H44" s="32">
        <v>1059.6318093448469</v>
      </c>
      <c r="I44" s="34">
        <f t="shared" si="2"/>
        <v>105.9631809344847</v>
      </c>
    </row>
    <row r="45" spans="2:9" s="12" customFormat="1" ht="32" x14ac:dyDescent="0.35">
      <c r="B45" s="56" t="s">
        <v>44</v>
      </c>
      <c r="C45" s="25" t="s">
        <v>94</v>
      </c>
      <c r="D45" s="25" t="s">
        <v>98</v>
      </c>
      <c r="E45" s="25" t="s">
        <v>95</v>
      </c>
      <c r="F45" s="27">
        <v>1</v>
      </c>
      <c r="G45" s="17">
        <v>1200</v>
      </c>
      <c r="H45" s="32">
        <v>85.047820378063065</v>
      </c>
      <c r="I45" s="34">
        <f>F45*G45*$H45</f>
        <v>102057.38445367568</v>
      </c>
    </row>
    <row r="46" spans="2:9" s="12" customFormat="1" ht="16" x14ac:dyDescent="0.35">
      <c r="B46" s="26"/>
      <c r="C46" s="28"/>
      <c r="D46" s="28"/>
      <c r="E46" s="28"/>
      <c r="H46" s="30" t="s">
        <v>49</v>
      </c>
      <c r="I46" s="35">
        <f>SUM(I40:I45)</f>
        <v>102163.34763461017</v>
      </c>
    </row>
    <row r="47" spans="2:9" s="12" customFormat="1" ht="16" x14ac:dyDescent="0.35">
      <c r="B47" s="26"/>
      <c r="C47" s="28"/>
      <c r="D47" s="28"/>
      <c r="E47" s="28"/>
      <c r="H47" s="30"/>
      <c r="I47" s="35"/>
    </row>
    <row r="48" spans="2:9" s="12" customFormat="1" ht="16" x14ac:dyDescent="0.35">
      <c r="B48" s="26"/>
      <c r="C48" s="28"/>
      <c r="D48" s="28"/>
      <c r="E48" s="28"/>
      <c r="H48" s="30"/>
      <c r="I48" s="29"/>
    </row>
    <row r="49" spans="2:11" s="13" customFormat="1" ht="21" x14ac:dyDescent="0.35">
      <c r="B49" s="23" t="s">
        <v>50</v>
      </c>
      <c r="C49" s="23"/>
    </row>
    <row r="50" spans="2:11" ht="16" customHeight="1" x14ac:dyDescent="0.35">
      <c r="B50" s="55"/>
      <c r="C50" s="55"/>
      <c r="D50" s="55"/>
      <c r="E50" s="55"/>
      <c r="F50" s="55"/>
      <c r="G50" s="55"/>
      <c r="H50" s="55"/>
      <c r="I50" s="55"/>
    </row>
    <row r="51" spans="2:11" s="12" customFormat="1" ht="16" x14ac:dyDescent="0.35">
      <c r="B51" s="44"/>
      <c r="C51" s="45" t="s">
        <v>51</v>
      </c>
      <c r="D51" s="46"/>
      <c r="E51" s="47">
        <f>I35-I46</f>
        <v>1442542.1056491171</v>
      </c>
      <c r="F51" s="48"/>
      <c r="G51" s="48"/>
      <c r="H51" s="49"/>
      <c r="I51" s="49"/>
    </row>
    <row r="52" spans="2:11" x14ac:dyDescent="0.35">
      <c r="B52" s="43"/>
      <c r="C52" s="43"/>
      <c r="D52" s="43"/>
      <c r="E52" s="43"/>
      <c r="F52" s="43"/>
      <c r="G52" s="43"/>
      <c r="H52" s="43"/>
      <c r="I52" s="43"/>
    </row>
    <row r="53" spans="2:11" ht="32" x14ac:dyDescent="0.35">
      <c r="B53" s="43"/>
      <c r="C53" s="42" t="s">
        <v>52</v>
      </c>
      <c r="D53" s="42" t="s">
        <v>53</v>
      </c>
      <c r="E53" s="42" t="s">
        <v>54</v>
      </c>
      <c r="F53" s="42" t="s">
        <v>55</v>
      </c>
      <c r="G53" s="43"/>
      <c r="H53" s="43"/>
      <c r="I53" s="43"/>
    </row>
    <row r="54" spans="2:11" x14ac:dyDescent="0.35">
      <c r="B54" s="43"/>
      <c r="C54" s="50">
        <v>10000000</v>
      </c>
      <c r="D54" s="50">
        <f>J115</f>
        <v>36815648.03315898</v>
      </c>
      <c r="E54" s="51">
        <v>50</v>
      </c>
      <c r="F54" s="52">
        <f>D54/C54</f>
        <v>3.6815648033158981</v>
      </c>
      <c r="G54" s="43"/>
      <c r="H54" s="43"/>
      <c r="I54" s="43"/>
    </row>
    <row r="55" spans="2:11" x14ac:dyDescent="0.35">
      <c r="B55" s="43"/>
      <c r="C55" s="43"/>
      <c r="D55" s="43"/>
      <c r="E55" s="43"/>
      <c r="F55" s="43"/>
      <c r="G55" s="43"/>
      <c r="H55" s="43"/>
      <c r="I55" s="43"/>
    </row>
    <row r="57" spans="2:11" ht="16" x14ac:dyDescent="0.35">
      <c r="C57" s="2" t="s">
        <v>56</v>
      </c>
      <c r="D57" s="5" t="s">
        <v>57</v>
      </c>
      <c r="E57" s="2" t="s">
        <v>58</v>
      </c>
    </row>
    <row r="58" spans="2:11" x14ac:dyDescent="0.35">
      <c r="C58" s="14" t="s">
        <v>59</v>
      </c>
      <c r="D58" s="18">
        <v>3.5000000000000003E-2</v>
      </c>
      <c r="E58" s="37" t="s">
        <v>60</v>
      </c>
    </row>
    <row r="59" spans="2:11" x14ac:dyDescent="0.35">
      <c r="C59" s="16" t="s">
        <v>61</v>
      </c>
      <c r="D59" s="19">
        <v>0.03</v>
      </c>
      <c r="E59" s="37"/>
    </row>
    <row r="60" spans="2:11" x14ac:dyDescent="0.35">
      <c r="C60" s="16" t="s">
        <v>62</v>
      </c>
      <c r="D60" s="20">
        <v>2.5000000000000001E-2</v>
      </c>
      <c r="E60" s="24"/>
    </row>
    <row r="62" spans="2:11" ht="16" x14ac:dyDescent="0.35">
      <c r="C62" s="38" t="s">
        <v>63</v>
      </c>
      <c r="D62" s="39"/>
      <c r="E62" s="39"/>
      <c r="F62" s="40"/>
    </row>
    <row r="63" spans="2:11" s="41" customFormat="1" ht="32" x14ac:dyDescent="0.35">
      <c r="C63" s="8" t="s">
        <v>64</v>
      </c>
      <c r="D63" s="8" t="s">
        <v>65</v>
      </c>
      <c r="E63" s="8" t="s">
        <v>66</v>
      </c>
      <c r="F63" s="8" t="s">
        <v>67</v>
      </c>
      <c r="H63" s="8" t="s">
        <v>66</v>
      </c>
      <c r="I63" s="8" t="s">
        <v>68</v>
      </c>
      <c r="J63" s="8" t="s">
        <v>69</v>
      </c>
    </row>
    <row r="64" spans="2:11" x14ac:dyDescent="0.35">
      <c r="C64" s="15" t="s">
        <v>70</v>
      </c>
      <c r="D64" s="15">
        <v>0</v>
      </c>
      <c r="E64" s="15">
        <v>2025</v>
      </c>
      <c r="F64" s="15">
        <f t="shared" ref="F64:F114" si="3">_xlfn.IFS(C64="0-30yrs",1/(1+$D$58)^D64,C64="31-75yrs",(1/(1+$D$59)^D64))</f>
        <v>1</v>
      </c>
      <c r="H64" s="15">
        <v>2025</v>
      </c>
      <c r="I64" s="53">
        <f>$E$51</f>
        <v>1442542.1056491171</v>
      </c>
      <c r="J64" s="53">
        <f>I64*F64</f>
        <v>1442542.1056491171</v>
      </c>
      <c r="K64" s="21"/>
    </row>
    <row r="65" spans="3:10" x14ac:dyDescent="0.35">
      <c r="C65" s="17" t="s">
        <v>70</v>
      </c>
      <c r="D65" s="17">
        <v>1</v>
      </c>
      <c r="E65" s="17">
        <v>2026</v>
      </c>
      <c r="F65" s="17">
        <f t="shared" si="3"/>
        <v>0.96618357487922713</v>
      </c>
      <c r="H65" s="17">
        <v>2026</v>
      </c>
      <c r="I65" s="53">
        <f t="shared" ref="I65:I114" si="4">$E$51</f>
        <v>1442542.1056491171</v>
      </c>
      <c r="J65" s="53">
        <f t="shared" ref="J65:J114" si="5">I65*F65</f>
        <v>1393760.4885498718</v>
      </c>
    </row>
    <row r="66" spans="3:10" x14ac:dyDescent="0.35">
      <c r="C66" s="17" t="s">
        <v>70</v>
      </c>
      <c r="D66" s="17">
        <v>2</v>
      </c>
      <c r="E66" s="17">
        <v>2027</v>
      </c>
      <c r="F66" s="17">
        <f t="shared" si="3"/>
        <v>0.93351070036640305</v>
      </c>
      <c r="H66" s="17">
        <v>2027</v>
      </c>
      <c r="I66" s="53">
        <f t="shared" si="4"/>
        <v>1442542.1056491171</v>
      </c>
      <c r="J66" s="53">
        <f t="shared" si="5"/>
        <v>1346628.4913525332</v>
      </c>
    </row>
    <row r="67" spans="3:10" x14ac:dyDescent="0.35">
      <c r="C67" s="17" t="s">
        <v>70</v>
      </c>
      <c r="D67" s="17">
        <v>3</v>
      </c>
      <c r="E67" s="17">
        <v>2028</v>
      </c>
      <c r="F67" s="17">
        <f t="shared" si="3"/>
        <v>0.90194270566802237</v>
      </c>
      <c r="H67" s="17">
        <v>2028</v>
      </c>
      <c r="I67" s="53">
        <f t="shared" si="4"/>
        <v>1442542.1056491171</v>
      </c>
      <c r="J67" s="53">
        <f t="shared" si="5"/>
        <v>1301090.329809211</v>
      </c>
    </row>
    <row r="68" spans="3:10" x14ac:dyDescent="0.35">
      <c r="C68" s="17" t="s">
        <v>70</v>
      </c>
      <c r="D68" s="17">
        <v>4</v>
      </c>
      <c r="E68" s="17">
        <v>2029</v>
      </c>
      <c r="F68" s="17">
        <f t="shared" si="3"/>
        <v>0.87144222769857238</v>
      </c>
      <c r="H68" s="17">
        <v>2029</v>
      </c>
      <c r="I68" s="53">
        <f t="shared" si="4"/>
        <v>1442542.1056491171</v>
      </c>
      <c r="J68" s="53">
        <f t="shared" si="5"/>
        <v>1257092.1060958561</v>
      </c>
    </row>
    <row r="69" spans="3:10" x14ac:dyDescent="0.35">
      <c r="C69" s="17" t="s">
        <v>70</v>
      </c>
      <c r="D69" s="17">
        <v>5</v>
      </c>
      <c r="E69" s="17">
        <v>2030</v>
      </c>
      <c r="F69" s="17">
        <f t="shared" si="3"/>
        <v>0.84197316685852419</v>
      </c>
      <c r="H69" s="17">
        <v>2030</v>
      </c>
      <c r="I69" s="53">
        <f t="shared" si="4"/>
        <v>1442542.1056491171</v>
      </c>
      <c r="J69" s="53">
        <f t="shared" si="5"/>
        <v>1214581.7450201509</v>
      </c>
    </row>
    <row r="70" spans="3:10" x14ac:dyDescent="0.35">
      <c r="C70" s="17" t="s">
        <v>70</v>
      </c>
      <c r="D70" s="17">
        <v>6</v>
      </c>
      <c r="E70" s="17">
        <v>2031</v>
      </c>
      <c r="F70" s="17">
        <f t="shared" si="3"/>
        <v>0.81350064430775282</v>
      </c>
      <c r="H70" s="17">
        <v>2031</v>
      </c>
      <c r="I70" s="53">
        <f t="shared" si="4"/>
        <v>1442542.1056491171</v>
      </c>
      <c r="J70" s="53">
        <f t="shared" si="5"/>
        <v>1173508.9323866193</v>
      </c>
    </row>
    <row r="71" spans="3:10" x14ac:dyDescent="0.35">
      <c r="C71" s="17" t="s">
        <v>70</v>
      </c>
      <c r="D71" s="17">
        <v>7</v>
      </c>
      <c r="E71" s="17">
        <v>2032</v>
      </c>
      <c r="F71" s="17">
        <f t="shared" si="3"/>
        <v>0.78599096068381913</v>
      </c>
      <c r="H71" s="17">
        <v>2032</v>
      </c>
      <c r="I71" s="53">
        <f t="shared" si="4"/>
        <v>1442542.1056491171</v>
      </c>
      <c r="J71" s="53">
        <f t="shared" si="5"/>
        <v>1133825.0554460089</v>
      </c>
    </row>
    <row r="72" spans="3:10" x14ac:dyDescent="0.35">
      <c r="C72" s="17" t="s">
        <v>70</v>
      </c>
      <c r="D72" s="17">
        <v>8</v>
      </c>
      <c r="E72" s="17">
        <v>2033</v>
      </c>
      <c r="F72" s="17">
        <f t="shared" si="3"/>
        <v>0.75941155621625056</v>
      </c>
      <c r="H72" s="17">
        <v>2033</v>
      </c>
      <c r="I72" s="53">
        <f t="shared" si="4"/>
        <v>1442542.1056491171</v>
      </c>
      <c r="J72" s="53">
        <f t="shared" si="5"/>
        <v>1095483.1453584631</v>
      </c>
    </row>
    <row r="73" spans="3:10" x14ac:dyDescent="0.35">
      <c r="C73" s="17" t="s">
        <v>70</v>
      </c>
      <c r="D73" s="17">
        <v>9</v>
      </c>
      <c r="E73" s="17">
        <v>2034</v>
      </c>
      <c r="F73" s="17">
        <f t="shared" si="3"/>
        <v>0.73373097218961414</v>
      </c>
      <c r="H73" s="17">
        <v>2034</v>
      </c>
      <c r="I73" s="53">
        <f t="shared" si="4"/>
        <v>1442542.1056491171</v>
      </c>
      <c r="J73" s="53">
        <f t="shared" si="5"/>
        <v>1058437.8216023799</v>
      </c>
    </row>
    <row r="74" spans="3:10" x14ac:dyDescent="0.35">
      <c r="C74" s="17" t="s">
        <v>70</v>
      </c>
      <c r="D74" s="17">
        <v>10</v>
      </c>
      <c r="E74" s="17">
        <v>2035</v>
      </c>
      <c r="F74" s="17">
        <f t="shared" si="3"/>
        <v>0.70891881370977217</v>
      </c>
      <c r="H74" s="17">
        <v>2035</v>
      </c>
      <c r="I74" s="53">
        <f t="shared" si="4"/>
        <v>1442542.1056491171</v>
      </c>
      <c r="J74" s="53">
        <f t="shared" si="5"/>
        <v>1022645.238263169</v>
      </c>
    </row>
    <row r="75" spans="3:10" x14ac:dyDescent="0.35">
      <c r="C75" s="17" t="s">
        <v>70</v>
      </c>
      <c r="D75" s="17">
        <v>11</v>
      </c>
      <c r="E75" s="17">
        <v>2036</v>
      </c>
      <c r="F75" s="17">
        <f t="shared" si="3"/>
        <v>0.68494571372924851</v>
      </c>
      <c r="H75" s="17">
        <v>2036</v>
      </c>
      <c r="I75" s="53">
        <f t="shared" si="4"/>
        <v>1442542.1056491171</v>
      </c>
      <c r="J75" s="53">
        <f t="shared" si="5"/>
        <v>988063.0321383276</v>
      </c>
    </row>
    <row r="76" spans="3:10" x14ac:dyDescent="0.35">
      <c r="C76" s="17" t="s">
        <v>70</v>
      </c>
      <c r="D76" s="17">
        <v>12</v>
      </c>
      <c r="E76" s="17">
        <v>2037</v>
      </c>
      <c r="F76" s="17">
        <f t="shared" si="3"/>
        <v>0.66178329828912896</v>
      </c>
      <c r="H76" s="17">
        <v>2037</v>
      </c>
      <c r="I76" s="53">
        <f t="shared" si="4"/>
        <v>1442542.1056491171</v>
      </c>
      <c r="J76" s="53">
        <f t="shared" si="5"/>
        <v>954650.27259741793</v>
      </c>
    </row>
    <row r="77" spans="3:10" x14ac:dyDescent="0.35">
      <c r="C77" s="17" t="s">
        <v>70</v>
      </c>
      <c r="D77" s="17">
        <v>13</v>
      </c>
      <c r="E77" s="17">
        <v>2038</v>
      </c>
      <c r="F77" s="17">
        <f t="shared" si="3"/>
        <v>0.63940415293635666</v>
      </c>
      <c r="H77" s="17">
        <v>2038</v>
      </c>
      <c r="I77" s="53">
        <f t="shared" si="4"/>
        <v>1442542.1056491171</v>
      </c>
      <c r="J77" s="53">
        <f t="shared" si="5"/>
        <v>922367.41313760204</v>
      </c>
    </row>
    <row r="78" spans="3:10" x14ac:dyDescent="0.35">
      <c r="C78" s="17" t="s">
        <v>70</v>
      </c>
      <c r="D78" s="17">
        <v>14</v>
      </c>
      <c r="E78" s="17">
        <v>2039</v>
      </c>
      <c r="F78" s="17">
        <f t="shared" si="3"/>
        <v>0.61778179027667302</v>
      </c>
      <c r="H78" s="17">
        <v>2039</v>
      </c>
      <c r="I78" s="53">
        <f t="shared" si="4"/>
        <v>1442542.1056491171</v>
      </c>
      <c r="J78" s="53">
        <f t="shared" si="5"/>
        <v>891176.24457739317</v>
      </c>
    </row>
    <row r="79" spans="3:10" x14ac:dyDescent="0.35">
      <c r="C79" s="17" t="s">
        <v>70</v>
      </c>
      <c r="D79" s="17">
        <v>15</v>
      </c>
      <c r="E79" s="17">
        <v>2040</v>
      </c>
      <c r="F79" s="17">
        <f t="shared" si="3"/>
        <v>0.59689061862480497</v>
      </c>
      <c r="H79" s="17">
        <v>2040</v>
      </c>
      <c r="I79" s="53">
        <f t="shared" si="4"/>
        <v>1442542.1056491171</v>
      </c>
      <c r="J79" s="53">
        <f t="shared" si="5"/>
        <v>861039.84983323026</v>
      </c>
    </row>
    <row r="80" spans="3:10" x14ac:dyDescent="0.35">
      <c r="C80" s="17" t="s">
        <v>70</v>
      </c>
      <c r="D80" s="17">
        <v>16</v>
      </c>
      <c r="E80" s="17">
        <v>2041</v>
      </c>
      <c r="F80" s="17">
        <f t="shared" si="3"/>
        <v>0.57670591171478747</v>
      </c>
      <c r="H80" s="17">
        <v>2041</v>
      </c>
      <c r="I80" s="53">
        <f t="shared" si="4"/>
        <v>1442542.1056491171</v>
      </c>
      <c r="J80" s="53">
        <f t="shared" si="5"/>
        <v>831922.56022534333</v>
      </c>
    </row>
    <row r="81" spans="3:10" x14ac:dyDescent="0.35">
      <c r="C81" s="17" t="s">
        <v>70</v>
      </c>
      <c r="D81" s="17">
        <v>17</v>
      </c>
      <c r="E81" s="17">
        <v>2042</v>
      </c>
      <c r="F81" s="17">
        <f t="shared" si="3"/>
        <v>0.55720377943457733</v>
      </c>
      <c r="H81" s="17">
        <v>2042</v>
      </c>
      <c r="I81" s="53">
        <f t="shared" si="4"/>
        <v>1442542.1056491171</v>
      </c>
      <c r="J81" s="53">
        <f t="shared" si="5"/>
        <v>803789.91326120147</v>
      </c>
    </row>
    <row r="82" spans="3:10" x14ac:dyDescent="0.35">
      <c r="C82" s="17" t="s">
        <v>70</v>
      </c>
      <c r="D82" s="17">
        <v>18</v>
      </c>
      <c r="E82" s="17">
        <v>2043</v>
      </c>
      <c r="F82" s="17">
        <f t="shared" si="3"/>
        <v>0.53836113955031628</v>
      </c>
      <c r="H82" s="17">
        <v>2043</v>
      </c>
      <c r="I82" s="53">
        <f t="shared" si="4"/>
        <v>1442542.1056491171</v>
      </c>
      <c r="J82" s="53">
        <f t="shared" si="5"/>
        <v>776608.61184657144</v>
      </c>
    </row>
    <row r="83" spans="3:10" x14ac:dyDescent="0.35">
      <c r="C83" s="17" t="s">
        <v>70</v>
      </c>
      <c r="D83" s="17">
        <v>19</v>
      </c>
      <c r="E83" s="17">
        <v>2044</v>
      </c>
      <c r="F83" s="17">
        <f t="shared" si="3"/>
        <v>0.52015569038677911</v>
      </c>
      <c r="H83" s="17">
        <v>2044</v>
      </c>
      <c r="I83" s="53">
        <f t="shared" si="4"/>
        <v>1442542.1056491171</v>
      </c>
      <c r="J83" s="53">
        <f t="shared" si="5"/>
        <v>750346.48487591464</v>
      </c>
    </row>
    <row r="84" spans="3:10" x14ac:dyDescent="0.35">
      <c r="C84" s="17" t="s">
        <v>70</v>
      </c>
      <c r="D84" s="17">
        <v>20</v>
      </c>
      <c r="E84" s="17">
        <v>2045</v>
      </c>
      <c r="F84" s="17">
        <f t="shared" si="3"/>
        <v>0.50256588443167061</v>
      </c>
      <c r="H84" s="17">
        <v>2045</v>
      </c>
      <c r="I84" s="53">
        <f t="shared" si="4"/>
        <v>1442542.1056491171</v>
      </c>
      <c r="J84" s="53">
        <f t="shared" si="5"/>
        <v>724972.44915547303</v>
      </c>
    </row>
    <row r="85" spans="3:10" x14ac:dyDescent="0.35">
      <c r="C85" s="17" t="s">
        <v>70</v>
      </c>
      <c r="D85" s="17">
        <v>21</v>
      </c>
      <c r="E85" s="17">
        <v>2046</v>
      </c>
      <c r="F85" s="17">
        <f t="shared" si="3"/>
        <v>0.48557090283253213</v>
      </c>
      <c r="H85" s="17">
        <v>2046</v>
      </c>
      <c r="I85" s="53">
        <f t="shared" si="4"/>
        <v>1442542.1056491171</v>
      </c>
      <c r="J85" s="53">
        <f t="shared" si="5"/>
        <v>700456.47261398379</v>
      </c>
    </row>
    <row r="86" spans="3:10" x14ac:dyDescent="0.35">
      <c r="C86" s="17" t="s">
        <v>70</v>
      </c>
      <c r="D86" s="17">
        <v>22</v>
      </c>
      <c r="E86" s="17">
        <v>2047</v>
      </c>
      <c r="F86" s="17">
        <f t="shared" si="3"/>
        <v>0.46915063075606966</v>
      </c>
      <c r="H86" s="17">
        <v>2047</v>
      </c>
      <c r="I86" s="53">
        <f t="shared" si="4"/>
        <v>1442542.1056491171</v>
      </c>
      <c r="J86" s="53">
        <f t="shared" si="5"/>
        <v>676769.53875747218</v>
      </c>
    </row>
    <row r="87" spans="3:10" x14ac:dyDescent="0.35">
      <c r="C87" s="17" t="s">
        <v>70</v>
      </c>
      <c r="D87" s="17">
        <v>23</v>
      </c>
      <c r="E87" s="17">
        <v>2048</v>
      </c>
      <c r="F87" s="17">
        <f t="shared" si="3"/>
        <v>0.45328563358074364</v>
      </c>
      <c r="H87" s="17">
        <v>2048</v>
      </c>
      <c r="I87" s="53">
        <f t="shared" si="4"/>
        <v>1442542.1056491171</v>
      </c>
      <c r="J87" s="53">
        <f t="shared" si="5"/>
        <v>653883.61232606007</v>
      </c>
    </row>
    <row r="88" spans="3:10" x14ac:dyDescent="0.35">
      <c r="C88" s="17" t="s">
        <v>70</v>
      </c>
      <c r="D88" s="17">
        <v>24</v>
      </c>
      <c r="E88" s="17">
        <v>2049</v>
      </c>
      <c r="F88" s="17">
        <f t="shared" si="3"/>
        <v>0.43795713389443841</v>
      </c>
      <c r="H88" s="17">
        <v>2049</v>
      </c>
      <c r="I88" s="53">
        <f t="shared" si="4"/>
        <v>1442542.1056491171</v>
      </c>
      <c r="J88" s="53">
        <f t="shared" si="5"/>
        <v>631771.60611213557</v>
      </c>
    </row>
    <row r="89" spans="3:10" x14ac:dyDescent="0.35">
      <c r="C89" s="17" t="s">
        <v>70</v>
      </c>
      <c r="D89" s="17">
        <v>25</v>
      </c>
      <c r="E89" s="17">
        <v>2050</v>
      </c>
      <c r="F89" s="17">
        <f t="shared" si="3"/>
        <v>0.42314698926998884</v>
      </c>
      <c r="H89" s="17">
        <v>2050</v>
      </c>
      <c r="I89" s="53">
        <f t="shared" si="4"/>
        <v>1442542.1056491171</v>
      </c>
      <c r="J89" s="53">
        <f t="shared" si="5"/>
        <v>610407.34890061407</v>
      </c>
    </row>
    <row r="90" spans="3:10" x14ac:dyDescent="0.35">
      <c r="C90" s="17" t="s">
        <v>70</v>
      </c>
      <c r="D90" s="17">
        <v>26</v>
      </c>
      <c r="E90" s="17">
        <v>2051</v>
      </c>
      <c r="F90" s="17">
        <f t="shared" si="3"/>
        <v>0.40883767079225974</v>
      </c>
      <c r="H90" s="17">
        <v>2051</v>
      </c>
      <c r="I90" s="53">
        <f t="shared" si="4"/>
        <v>1442542.1056491171</v>
      </c>
      <c r="J90" s="53">
        <f t="shared" si="5"/>
        <v>589765.55449334695</v>
      </c>
    </row>
    <row r="91" spans="3:10" x14ac:dyDescent="0.35">
      <c r="C91" s="17" t="s">
        <v>70</v>
      </c>
      <c r="D91" s="17">
        <v>27</v>
      </c>
      <c r="E91" s="17">
        <v>2052</v>
      </c>
      <c r="F91" s="17">
        <f t="shared" si="3"/>
        <v>0.39501224231136206</v>
      </c>
      <c r="H91" s="17">
        <v>2052</v>
      </c>
      <c r="I91" s="53">
        <f t="shared" si="4"/>
        <v>1442542.1056491171</v>
      </c>
      <c r="J91" s="53">
        <f t="shared" si="5"/>
        <v>569821.7917810115</v>
      </c>
    </row>
    <row r="92" spans="3:10" x14ac:dyDescent="0.35">
      <c r="C92" s="17" t="s">
        <v>70</v>
      </c>
      <c r="D92" s="17">
        <v>28</v>
      </c>
      <c r="E92" s="17">
        <v>2053</v>
      </c>
      <c r="F92" s="17">
        <f t="shared" si="3"/>
        <v>0.38165434039745127</v>
      </c>
      <c r="H92" s="17">
        <v>2053</v>
      </c>
      <c r="I92" s="53">
        <f t="shared" si="4"/>
        <v>1442542.1056491171</v>
      </c>
      <c r="J92" s="53">
        <f t="shared" si="5"/>
        <v>550552.45582706423</v>
      </c>
    </row>
    <row r="93" spans="3:10" x14ac:dyDescent="0.35">
      <c r="C93" s="17" t="s">
        <v>70</v>
      </c>
      <c r="D93" s="17">
        <v>29</v>
      </c>
      <c r="E93" s="17">
        <v>2054</v>
      </c>
      <c r="F93" s="17">
        <f t="shared" si="3"/>
        <v>0.36874815497338298</v>
      </c>
      <c r="H93" s="17">
        <v>2054</v>
      </c>
      <c r="I93" s="53">
        <f t="shared" si="4"/>
        <v>1442542.1056491171</v>
      </c>
      <c r="J93" s="53">
        <f t="shared" si="5"/>
        <v>531934.73992953089</v>
      </c>
    </row>
    <row r="94" spans="3:10" x14ac:dyDescent="0.35">
      <c r="C94" s="17" t="s">
        <v>70</v>
      </c>
      <c r="D94" s="17">
        <v>30</v>
      </c>
      <c r="E94" s="17">
        <v>2055</v>
      </c>
      <c r="F94" s="17">
        <f t="shared" si="3"/>
        <v>0.35627841060230236</v>
      </c>
      <c r="H94" s="17">
        <v>2055</v>
      </c>
      <c r="I94" s="53">
        <f t="shared" si="4"/>
        <v>1442542.1056491171</v>
      </c>
      <c r="J94" s="53">
        <f t="shared" si="5"/>
        <v>513946.60862756602</v>
      </c>
    </row>
    <row r="95" spans="3:10" x14ac:dyDescent="0.35">
      <c r="C95" s="17" t="s">
        <v>71</v>
      </c>
      <c r="D95" s="17">
        <v>31</v>
      </c>
      <c r="E95" s="17">
        <v>2056</v>
      </c>
      <c r="F95" s="17">
        <f t="shared" si="3"/>
        <v>0.39998714516107459</v>
      </c>
      <c r="H95" s="17">
        <v>2056</v>
      </c>
      <c r="I95" s="53">
        <f t="shared" si="4"/>
        <v>1442542.1056491171</v>
      </c>
      <c r="J95" s="53">
        <f t="shared" si="5"/>
        <v>576998.29861323559</v>
      </c>
    </row>
    <row r="96" spans="3:10" x14ac:dyDescent="0.35">
      <c r="C96" s="17" t="s">
        <v>71</v>
      </c>
      <c r="D96" s="17">
        <v>32</v>
      </c>
      <c r="E96" s="17">
        <v>2057</v>
      </c>
      <c r="F96" s="17">
        <f t="shared" si="3"/>
        <v>0.38833703413696569</v>
      </c>
      <c r="H96" s="17">
        <v>2057</v>
      </c>
      <c r="I96" s="53">
        <f t="shared" si="4"/>
        <v>1442542.1056491171</v>
      </c>
      <c r="J96" s="53">
        <f t="shared" si="5"/>
        <v>560192.52292547154</v>
      </c>
    </row>
    <row r="97" spans="3:10" x14ac:dyDescent="0.35">
      <c r="C97" s="17" t="s">
        <v>71</v>
      </c>
      <c r="D97" s="17">
        <v>33</v>
      </c>
      <c r="E97" s="17">
        <v>2058</v>
      </c>
      <c r="F97" s="17">
        <f t="shared" si="3"/>
        <v>0.37702624673491814</v>
      </c>
      <c r="H97" s="17">
        <v>2058</v>
      </c>
      <c r="I97" s="53">
        <f t="shared" si="4"/>
        <v>1442542.1056491171</v>
      </c>
      <c r="J97" s="53">
        <f t="shared" si="5"/>
        <v>543876.23584997235</v>
      </c>
    </row>
    <row r="98" spans="3:10" x14ac:dyDescent="0.35">
      <c r="C98" s="17" t="s">
        <v>71</v>
      </c>
      <c r="D98" s="17">
        <v>34</v>
      </c>
      <c r="E98" s="17">
        <v>2059</v>
      </c>
      <c r="F98" s="17">
        <f t="shared" si="3"/>
        <v>0.36604489974263904</v>
      </c>
      <c r="H98" s="17">
        <v>2059</v>
      </c>
      <c r="I98" s="53">
        <f t="shared" si="4"/>
        <v>1442542.1056491171</v>
      </c>
      <c r="J98" s="53">
        <f t="shared" si="5"/>
        <v>528035.18043686647</v>
      </c>
    </row>
    <row r="99" spans="3:10" x14ac:dyDescent="0.35">
      <c r="C99" s="17" t="s">
        <v>71</v>
      </c>
      <c r="D99" s="17">
        <v>35</v>
      </c>
      <c r="E99" s="17">
        <v>2060</v>
      </c>
      <c r="F99" s="17">
        <f t="shared" si="3"/>
        <v>0.35538339780838735</v>
      </c>
      <c r="H99" s="17">
        <v>2060</v>
      </c>
      <c r="I99" s="53">
        <f t="shared" si="4"/>
        <v>1442542.1056491171</v>
      </c>
      <c r="J99" s="53">
        <f t="shared" si="5"/>
        <v>512655.51498724893</v>
      </c>
    </row>
    <row r="100" spans="3:10" x14ac:dyDescent="0.35">
      <c r="C100" s="17" t="s">
        <v>71</v>
      </c>
      <c r="D100" s="17">
        <v>36</v>
      </c>
      <c r="E100" s="17">
        <v>2061</v>
      </c>
      <c r="F100" s="17">
        <f t="shared" si="3"/>
        <v>0.34503242505668674</v>
      </c>
      <c r="H100" s="17">
        <v>2061</v>
      </c>
      <c r="I100" s="53">
        <f t="shared" si="4"/>
        <v>1442542.1056491171</v>
      </c>
      <c r="J100" s="53">
        <f t="shared" si="5"/>
        <v>497723.80095849407</v>
      </c>
    </row>
    <row r="101" spans="3:10" x14ac:dyDescent="0.35">
      <c r="C101" s="17" t="s">
        <v>71</v>
      </c>
      <c r="D101" s="17">
        <v>37</v>
      </c>
      <c r="E101" s="17">
        <v>2062</v>
      </c>
      <c r="F101" s="17">
        <f t="shared" si="3"/>
        <v>0.33498293694823961</v>
      </c>
      <c r="H101" s="17">
        <v>2062</v>
      </c>
      <c r="I101" s="53">
        <f t="shared" si="4"/>
        <v>1442542.1056491171</v>
      </c>
      <c r="J101" s="53">
        <f t="shared" si="5"/>
        <v>483226.99122183898</v>
      </c>
    </row>
    <row r="102" spans="3:10" x14ac:dyDescent="0.35">
      <c r="C102" s="17" t="s">
        <v>71</v>
      </c>
      <c r="D102" s="17">
        <v>38</v>
      </c>
      <c r="E102" s="17">
        <v>2063</v>
      </c>
      <c r="F102" s="17">
        <f t="shared" si="3"/>
        <v>0.3252261523769317</v>
      </c>
      <c r="H102" s="17">
        <v>2063</v>
      </c>
      <c r="I102" s="53">
        <f t="shared" si="4"/>
        <v>1442542.1056491171</v>
      </c>
      <c r="J102" s="53">
        <f t="shared" si="5"/>
        <v>469152.41866197967</v>
      </c>
    </row>
    <row r="103" spans="3:10" x14ac:dyDescent="0.35">
      <c r="C103" s="17" t="s">
        <v>71</v>
      </c>
      <c r="D103" s="17">
        <v>39</v>
      </c>
      <c r="E103" s="17">
        <v>2064</v>
      </c>
      <c r="F103" s="17">
        <f t="shared" si="3"/>
        <v>0.31575354599702099</v>
      </c>
      <c r="H103" s="17">
        <v>2064</v>
      </c>
      <c r="I103" s="53">
        <f t="shared" si="4"/>
        <v>1442542.1056491171</v>
      </c>
      <c r="J103" s="53">
        <f t="shared" si="5"/>
        <v>455487.78510871803</v>
      </c>
    </row>
    <row r="104" spans="3:10" x14ac:dyDescent="0.35">
      <c r="C104" s="17" t="s">
        <v>71</v>
      </c>
      <c r="D104" s="17">
        <v>40</v>
      </c>
      <c r="E104" s="17">
        <v>2065</v>
      </c>
      <c r="F104" s="17">
        <f t="shared" si="3"/>
        <v>0.30655684077380685</v>
      </c>
      <c r="H104" s="17">
        <v>2065</v>
      </c>
      <c r="I104" s="53">
        <f t="shared" si="4"/>
        <v>1442542.1056491171</v>
      </c>
      <c r="J104" s="53">
        <f t="shared" si="5"/>
        <v>442221.15059098846</v>
      </c>
    </row>
    <row r="105" spans="3:10" x14ac:dyDescent="0.35">
      <c r="C105" s="17" t="s">
        <v>71</v>
      </c>
      <c r="D105" s="17">
        <v>41</v>
      </c>
      <c r="E105" s="17">
        <v>2066</v>
      </c>
      <c r="F105" s="17">
        <f t="shared" si="3"/>
        <v>0.29762800075126877</v>
      </c>
      <c r="H105" s="17">
        <v>2066</v>
      </c>
      <c r="I105" s="53">
        <f t="shared" si="4"/>
        <v>1442542.1056491171</v>
      </c>
      <c r="J105" s="53">
        <f t="shared" si="5"/>
        <v>429340.92290387227</v>
      </c>
    </row>
    <row r="106" spans="3:10" x14ac:dyDescent="0.35">
      <c r="C106" s="17" t="s">
        <v>71</v>
      </c>
      <c r="D106" s="17">
        <v>42</v>
      </c>
      <c r="E106" s="17">
        <v>2067</v>
      </c>
      <c r="F106" s="17">
        <f t="shared" si="3"/>
        <v>0.28895922403035801</v>
      </c>
      <c r="H106" s="17">
        <v>2067</v>
      </c>
      <c r="I106" s="53">
        <f t="shared" si="4"/>
        <v>1442542.1056491171</v>
      </c>
      <c r="J106" s="53">
        <f t="shared" si="5"/>
        <v>416835.84747948759</v>
      </c>
    </row>
    <row r="107" spans="3:10" x14ac:dyDescent="0.35">
      <c r="C107" s="17" t="s">
        <v>71</v>
      </c>
      <c r="D107" s="17">
        <v>43</v>
      </c>
      <c r="E107" s="17">
        <v>2068</v>
      </c>
      <c r="F107" s="17">
        <f t="shared" si="3"/>
        <v>0.28054293595180391</v>
      </c>
      <c r="H107" s="17">
        <v>2068</v>
      </c>
      <c r="I107" s="53">
        <f t="shared" si="4"/>
        <v>1442542.1056491171</v>
      </c>
      <c r="J107" s="53">
        <f t="shared" si="5"/>
        <v>404694.99755290063</v>
      </c>
    </row>
    <row r="108" spans="3:10" x14ac:dyDescent="0.35">
      <c r="C108" s="17" t="s">
        <v>71</v>
      </c>
      <c r="D108" s="17">
        <v>44</v>
      </c>
      <c r="E108" s="17">
        <v>2069</v>
      </c>
      <c r="F108" s="17">
        <f t="shared" si="3"/>
        <v>0.27237178247747956</v>
      </c>
      <c r="H108" s="17">
        <v>2069</v>
      </c>
      <c r="I108" s="53">
        <f t="shared" si="4"/>
        <v>1442542.1056491171</v>
      </c>
      <c r="J108" s="53">
        <f t="shared" si="5"/>
        <v>392907.76461446669</v>
      </c>
    </row>
    <row r="109" spans="3:10" x14ac:dyDescent="0.35">
      <c r="C109" s="17" t="s">
        <v>71</v>
      </c>
      <c r="D109" s="17">
        <v>45</v>
      </c>
      <c r="E109" s="17">
        <v>2070</v>
      </c>
      <c r="F109" s="17">
        <f t="shared" si="3"/>
        <v>0.26443862376454325</v>
      </c>
      <c r="H109" s="17">
        <v>2070</v>
      </c>
      <c r="I109" s="53">
        <f t="shared" si="4"/>
        <v>1442542.1056491171</v>
      </c>
      <c r="J109" s="53">
        <f t="shared" si="5"/>
        <v>381463.84914025886</v>
      </c>
    </row>
    <row r="110" spans="3:10" x14ac:dyDescent="0.35">
      <c r="C110" s="17" t="s">
        <v>71</v>
      </c>
      <c r="D110" s="17">
        <v>46</v>
      </c>
      <c r="E110" s="17">
        <v>2071</v>
      </c>
      <c r="F110" s="17">
        <f t="shared" si="3"/>
        <v>0.25673652792674101</v>
      </c>
      <c r="H110" s="17">
        <v>2071</v>
      </c>
      <c r="I110" s="53">
        <f t="shared" si="4"/>
        <v>1442542.1056491171</v>
      </c>
      <c r="J110" s="53">
        <f t="shared" si="5"/>
        <v>370353.25159248436</v>
      </c>
    </row>
    <row r="111" spans="3:10" x14ac:dyDescent="0.35">
      <c r="C111" s="17" t="s">
        <v>71</v>
      </c>
      <c r="D111" s="17">
        <v>47</v>
      </c>
      <c r="E111" s="17">
        <v>2072</v>
      </c>
      <c r="F111" s="17">
        <f t="shared" si="3"/>
        <v>0.24925876497741845</v>
      </c>
      <c r="H111" s="17">
        <v>2072</v>
      </c>
      <c r="I111" s="53">
        <f t="shared" si="4"/>
        <v>1442542.1056491171</v>
      </c>
      <c r="J111" s="53">
        <f t="shared" si="5"/>
        <v>359566.26368202362</v>
      </c>
    </row>
    <row r="112" spans="3:10" x14ac:dyDescent="0.35">
      <c r="C112" s="17" t="s">
        <v>71</v>
      </c>
      <c r="D112" s="17">
        <v>48</v>
      </c>
      <c r="E112" s="17">
        <v>2073</v>
      </c>
      <c r="F112" s="17">
        <f t="shared" si="3"/>
        <v>0.24199880094894996</v>
      </c>
      <c r="H112" s="17">
        <v>2073</v>
      </c>
      <c r="I112" s="53">
        <f t="shared" si="4"/>
        <v>1442542.1056491171</v>
      </c>
      <c r="J112" s="53">
        <f t="shared" si="5"/>
        <v>349093.45988545986</v>
      </c>
    </row>
    <row r="113" spans="3:10" x14ac:dyDescent="0.35">
      <c r="C113" s="17" t="s">
        <v>71</v>
      </c>
      <c r="D113" s="17">
        <v>49</v>
      </c>
      <c r="E113" s="17">
        <v>2074</v>
      </c>
      <c r="F113" s="17">
        <f t="shared" si="3"/>
        <v>0.2349502921834466</v>
      </c>
      <c r="H113" s="17">
        <v>2074</v>
      </c>
      <c r="I113" s="53">
        <f t="shared" si="4"/>
        <v>1442542.1056491171</v>
      </c>
      <c r="J113" s="53">
        <f t="shared" si="5"/>
        <v>338925.68920918438</v>
      </c>
    </row>
    <row r="114" spans="3:10" x14ac:dyDescent="0.35">
      <c r="C114" s="17" t="s">
        <v>71</v>
      </c>
      <c r="D114" s="17">
        <v>50</v>
      </c>
      <c r="E114" s="17">
        <v>2075</v>
      </c>
      <c r="F114" s="17">
        <f t="shared" si="3"/>
        <v>0.22810707978975397</v>
      </c>
      <c r="H114" s="17">
        <v>2075</v>
      </c>
      <c r="I114" s="53">
        <f t="shared" si="4"/>
        <v>1442542.1056491171</v>
      </c>
      <c r="J114" s="53">
        <f t="shared" si="5"/>
        <v>329054.06719338289</v>
      </c>
    </row>
    <row r="115" spans="3:10" ht="16" x14ac:dyDescent="0.35">
      <c r="J115" s="54">
        <f>SUM(J64:J114)</f>
        <v>36815648.03315898</v>
      </c>
    </row>
    <row r="116" spans="3:10" x14ac:dyDescent="0.35">
      <c r="J116" s="21"/>
    </row>
  </sheetData>
  <sheetProtection algorithmName="SHA-512" hashValue="ycVr8Q0I15DVXbbmT77ve7or/zNPZRBeF/QC6a5xiFr0pflS3n6qblLg7RTAcU8E1WpJXgUraSc5M6hb9FkD4g==" saltValue="6xAwIAC+EVOGf+4wDbtKMA==" spinCount="100000" sheet="1" objects="1" scenarios="1"/>
  <mergeCells count="8">
    <mergeCell ref="B40:B44"/>
    <mergeCell ref="C19:C20"/>
    <mergeCell ref="B29:B33"/>
    <mergeCell ref="C4:E7"/>
    <mergeCell ref="C8:E9"/>
    <mergeCell ref="B10:B13"/>
    <mergeCell ref="C10:E13"/>
    <mergeCell ref="C14:E14"/>
  </mergeCells>
  <conditionalFormatting sqref="F54">
    <cfRule type="cellIs" dxfId="8" priority="7" operator="lessThan">
      <formula>1</formula>
    </cfRule>
    <cfRule type="cellIs" dxfId="7" priority="8" operator="greaterThan">
      <formula>1</formula>
    </cfRule>
  </conditionalFormatting>
  <conditionalFormatting sqref="H29:I34">
    <cfRule type="cellIs" dxfId="6" priority="5" operator="lessThan">
      <formula>0</formula>
    </cfRule>
  </conditionalFormatting>
  <conditionalFormatting sqref="H40:I45">
    <cfRule type="cellIs" dxfId="5" priority="3" operator="less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55F0-A42B-4CA0-BB07-E6AECE190F13}">
  <dimension ref="B1:L144"/>
  <sheetViews>
    <sheetView tabSelected="1" zoomScaleNormal="100" workbookViewId="0">
      <selection activeCell="C26" sqref="C26:C28"/>
    </sheetView>
  </sheetViews>
  <sheetFormatPr defaultColWidth="8.7265625" defaultRowHeight="14.5" x14ac:dyDescent="0.35"/>
  <cols>
    <col min="1" max="1" width="3.26953125" style="10" customWidth="1"/>
    <col min="2" max="2" width="18.1796875" style="10" customWidth="1"/>
    <col min="3" max="3" width="52.26953125" style="10" customWidth="1"/>
    <col min="4" max="4" width="62.81640625" style="10" customWidth="1"/>
    <col min="5" max="5" width="34" style="10" customWidth="1"/>
    <col min="6" max="7" width="15.453125" style="10" customWidth="1"/>
    <col min="8" max="8" width="17.81640625" style="10" customWidth="1"/>
    <col min="9" max="9" width="16.81640625" style="10" customWidth="1"/>
    <col min="10" max="10" width="18.1796875" style="10" customWidth="1"/>
    <col min="11" max="11" width="17.54296875" style="10" customWidth="1"/>
    <col min="12" max="12" width="18.54296875" style="10" customWidth="1"/>
    <col min="13" max="13" width="14.54296875" style="10" customWidth="1"/>
    <col min="14" max="16384" width="8.7265625" style="10"/>
  </cols>
  <sheetData>
    <row r="1" spans="2:12" ht="31" x14ac:dyDescent="0.35">
      <c r="B1" s="1" t="s">
        <v>0</v>
      </c>
    </row>
    <row r="2" spans="2:12" ht="23.5" x14ac:dyDescent="0.35">
      <c r="B2" s="62" t="s">
        <v>99</v>
      </c>
      <c r="C2" s="63"/>
      <c r="D2" s="64"/>
    </row>
    <row r="4" spans="2:12" ht="16" x14ac:dyDescent="0.35">
      <c r="B4" s="66" t="s">
        <v>1</v>
      </c>
      <c r="C4" s="70" t="s">
        <v>73</v>
      </c>
      <c r="D4" s="70"/>
      <c r="E4" s="70"/>
      <c r="F4" s="9"/>
      <c r="G4" s="9"/>
      <c r="H4" s="9"/>
    </row>
    <row r="5" spans="2:12" ht="16" x14ac:dyDescent="0.35">
      <c r="B5" s="11"/>
      <c r="C5" s="71"/>
      <c r="D5" s="71"/>
      <c r="E5" s="71"/>
      <c r="F5" s="9"/>
      <c r="G5" s="9"/>
      <c r="H5" s="9"/>
    </row>
    <row r="6" spans="2:12" ht="16" x14ac:dyDescent="0.35">
      <c r="B6" s="65"/>
      <c r="C6" s="72"/>
      <c r="D6" s="72"/>
      <c r="E6" s="72"/>
      <c r="F6" s="9"/>
      <c r="G6" s="9"/>
      <c r="H6" s="9"/>
    </row>
    <row r="7" spans="2:12" ht="16" x14ac:dyDescent="0.35">
      <c r="B7" s="66" t="s">
        <v>3</v>
      </c>
      <c r="C7" s="70" t="s">
        <v>101</v>
      </c>
      <c r="D7" s="70"/>
      <c r="E7" s="70"/>
      <c r="F7" s="9"/>
      <c r="G7" s="9"/>
      <c r="H7" s="9"/>
    </row>
    <row r="8" spans="2:12" ht="16" x14ac:dyDescent="0.35">
      <c r="B8" s="11"/>
      <c r="C8" s="71"/>
      <c r="D8" s="71"/>
      <c r="E8" s="71"/>
      <c r="F8" s="9"/>
      <c r="G8" s="9"/>
      <c r="H8" s="9"/>
    </row>
    <row r="9" spans="2:12" ht="16" x14ac:dyDescent="0.35">
      <c r="B9" s="67"/>
      <c r="C9" s="72"/>
      <c r="D9" s="72"/>
      <c r="E9" s="72"/>
      <c r="F9" s="9"/>
      <c r="G9" s="9"/>
      <c r="H9" s="9"/>
    </row>
    <row r="10" spans="2:12" x14ac:dyDescent="0.35">
      <c r="B10" s="74" t="s">
        <v>105</v>
      </c>
      <c r="C10" s="74" t="s">
        <v>108</v>
      </c>
      <c r="D10" s="74"/>
      <c r="E10" s="74"/>
      <c r="F10" s="61"/>
      <c r="G10" s="61"/>
      <c r="H10" s="61"/>
      <c r="I10" s="61"/>
      <c r="J10" s="61"/>
      <c r="K10" s="61"/>
      <c r="L10" s="61"/>
    </row>
    <row r="11" spans="2:12" x14ac:dyDescent="0.35">
      <c r="B11" s="75"/>
      <c r="C11" s="75"/>
      <c r="D11" s="75"/>
      <c r="E11" s="75"/>
      <c r="F11" s="61"/>
      <c r="G11" s="61"/>
      <c r="H11" s="61"/>
      <c r="I11" s="61"/>
      <c r="J11" s="61"/>
      <c r="K11" s="61"/>
      <c r="L11" s="61"/>
    </row>
    <row r="12" spans="2:12" x14ac:dyDescent="0.35">
      <c r="B12" s="75"/>
      <c r="C12" s="75"/>
      <c r="D12" s="75"/>
      <c r="E12" s="75"/>
      <c r="F12" s="61"/>
      <c r="G12" s="61"/>
      <c r="H12" s="61"/>
      <c r="I12" s="61"/>
      <c r="J12" s="61"/>
      <c r="K12" s="61"/>
      <c r="L12" s="61"/>
    </row>
    <row r="13" spans="2:12" x14ac:dyDescent="0.35">
      <c r="B13" s="76"/>
      <c r="C13" s="76"/>
      <c r="D13" s="76"/>
      <c r="E13" s="76"/>
      <c r="F13" s="61"/>
      <c r="G13" s="61"/>
      <c r="H13" s="61"/>
      <c r="I13" s="61"/>
      <c r="J13" s="61"/>
      <c r="K13" s="61"/>
      <c r="L13" s="61"/>
    </row>
    <row r="14" spans="2:12" ht="16" customHeight="1" x14ac:dyDescent="0.35">
      <c r="B14" s="68" t="s">
        <v>109</v>
      </c>
      <c r="C14" s="74" t="s">
        <v>111</v>
      </c>
      <c r="D14" s="74"/>
      <c r="E14" s="74"/>
    </row>
    <row r="15" spans="2:12" ht="16" customHeight="1" x14ac:dyDescent="0.35"/>
    <row r="16" spans="2:12" s="13" customFormat="1" ht="21" x14ac:dyDescent="0.35">
      <c r="B16" s="23" t="s">
        <v>5</v>
      </c>
      <c r="C16" s="23"/>
    </row>
    <row r="17" spans="2:9" ht="16" customHeight="1" x14ac:dyDescent="0.35"/>
    <row r="18" spans="2:9" s="12" customFormat="1" ht="16" customHeight="1" x14ac:dyDescent="0.35">
      <c r="C18" s="3" t="s">
        <v>6</v>
      </c>
      <c r="D18" s="2" t="s">
        <v>7</v>
      </c>
      <c r="E18" s="2" t="s">
        <v>8</v>
      </c>
    </row>
    <row r="19" spans="2:9" s="12" customFormat="1" ht="16" customHeight="1" x14ac:dyDescent="0.35">
      <c r="C19" s="25" t="s">
        <v>74</v>
      </c>
      <c r="D19" s="25" t="s">
        <v>76</v>
      </c>
      <c r="E19" s="25" t="s">
        <v>75</v>
      </c>
    </row>
    <row r="20" spans="2:9" s="12" customFormat="1" ht="16" customHeight="1" x14ac:dyDescent="0.35">
      <c r="C20" s="25" t="s">
        <v>17</v>
      </c>
      <c r="D20" s="25" t="s">
        <v>18</v>
      </c>
      <c r="E20" s="25" t="s">
        <v>19</v>
      </c>
    </row>
    <row r="21" spans="2:9" s="12" customFormat="1" ht="16" customHeight="1" x14ac:dyDescent="0.35">
      <c r="C21" s="77" t="s">
        <v>12</v>
      </c>
      <c r="D21" s="25" t="s">
        <v>112</v>
      </c>
      <c r="E21" s="25" t="s">
        <v>13</v>
      </c>
    </row>
    <row r="22" spans="2:9" s="12" customFormat="1" ht="16" customHeight="1" x14ac:dyDescent="0.35">
      <c r="C22" s="78"/>
      <c r="D22" s="25" t="s">
        <v>77</v>
      </c>
      <c r="E22" s="25" t="s">
        <v>13</v>
      </c>
    </row>
    <row r="23" spans="2:9" s="12" customFormat="1" ht="16" customHeight="1" x14ac:dyDescent="0.35">
      <c r="C23" s="25" t="s">
        <v>80</v>
      </c>
      <c r="D23" s="25" t="s">
        <v>78</v>
      </c>
      <c r="E23" s="25" t="s">
        <v>79</v>
      </c>
    </row>
    <row r="24" spans="2:9" s="12" customFormat="1" ht="16" customHeight="1" x14ac:dyDescent="0.35">
      <c r="C24" s="25" t="s">
        <v>21</v>
      </c>
      <c r="D24" s="25" t="s">
        <v>43</v>
      </c>
      <c r="E24" s="25" t="s">
        <v>23</v>
      </c>
    </row>
    <row r="25" spans="2:9" s="12" customFormat="1" ht="16" customHeight="1" x14ac:dyDescent="0.35">
      <c r="C25" s="25" t="s">
        <v>25</v>
      </c>
      <c r="D25" s="25" t="s">
        <v>26</v>
      </c>
      <c r="E25" s="25" t="s">
        <v>27</v>
      </c>
    </row>
    <row r="26" spans="2:9" s="12" customFormat="1" ht="16" customHeight="1" x14ac:dyDescent="0.35">
      <c r="C26" s="77" t="s">
        <v>31</v>
      </c>
      <c r="D26" s="25" t="s">
        <v>81</v>
      </c>
      <c r="E26" s="25" t="s">
        <v>82</v>
      </c>
    </row>
    <row r="27" spans="2:9" s="12" customFormat="1" ht="16" customHeight="1" x14ac:dyDescent="0.35">
      <c r="C27" s="81"/>
      <c r="D27" s="25" t="s">
        <v>35</v>
      </c>
      <c r="E27" s="25" t="s">
        <v>82</v>
      </c>
    </row>
    <row r="28" spans="2:9" s="12" customFormat="1" ht="16" customHeight="1" x14ac:dyDescent="0.35">
      <c r="C28" s="78"/>
      <c r="D28" s="25" t="s">
        <v>34</v>
      </c>
      <c r="E28" s="25" t="s">
        <v>82</v>
      </c>
    </row>
    <row r="29" spans="2:9" ht="16" customHeight="1" x14ac:dyDescent="0.35"/>
    <row r="30" spans="2:9" s="13" customFormat="1" ht="21" x14ac:dyDescent="0.35">
      <c r="B30" s="23" t="s">
        <v>36</v>
      </c>
      <c r="C30" s="23"/>
    </row>
    <row r="31" spans="2:9" ht="16" customHeight="1" x14ac:dyDescent="0.35">
      <c r="B31" s="22"/>
    </row>
    <row r="32" spans="2:9" s="12" customFormat="1" ht="32" x14ac:dyDescent="0.35">
      <c r="B32" s="26"/>
      <c r="C32" s="3" t="s">
        <v>6</v>
      </c>
      <c r="D32" s="2" t="s">
        <v>37</v>
      </c>
      <c r="E32" s="2" t="s">
        <v>8</v>
      </c>
      <c r="F32" s="4" t="s">
        <v>38</v>
      </c>
      <c r="G32" s="4" t="s">
        <v>39</v>
      </c>
      <c r="H32" s="7" t="s">
        <v>40</v>
      </c>
      <c r="I32" s="6" t="s">
        <v>41</v>
      </c>
    </row>
    <row r="33" spans="2:9" s="12" customFormat="1" ht="16" x14ac:dyDescent="0.35">
      <c r="B33" s="69" t="s">
        <v>42</v>
      </c>
      <c r="C33" s="25" t="s">
        <v>74</v>
      </c>
      <c r="D33" s="25" t="s">
        <v>76</v>
      </c>
      <c r="E33" s="25" t="s">
        <v>75</v>
      </c>
      <c r="F33" s="27">
        <v>1</v>
      </c>
      <c r="G33" s="27">
        <v>4</v>
      </c>
      <c r="H33" s="31">
        <v>1230</v>
      </c>
      <c r="I33" s="34">
        <f>F33*G33*$H33</f>
        <v>4920</v>
      </c>
    </row>
    <row r="34" spans="2:9" s="12" customFormat="1" ht="16" x14ac:dyDescent="0.35">
      <c r="B34" s="69"/>
      <c r="C34" s="25" t="s">
        <v>17</v>
      </c>
      <c r="D34" s="25" t="s">
        <v>18</v>
      </c>
      <c r="E34" s="25" t="s">
        <v>19</v>
      </c>
      <c r="F34" s="27">
        <v>1</v>
      </c>
      <c r="G34" s="27">
        <v>1</v>
      </c>
      <c r="H34" s="32">
        <v>41.90197074360016</v>
      </c>
      <c r="I34" s="34">
        <f t="shared" ref="I34:I42" si="0">F34*G34*$H34</f>
        <v>41.90197074360016</v>
      </c>
    </row>
    <row r="35" spans="2:9" s="12" customFormat="1" ht="16" x14ac:dyDescent="0.35">
      <c r="B35" s="69"/>
      <c r="C35" s="25" t="s">
        <v>12</v>
      </c>
      <c r="D35" s="25" t="s">
        <v>112</v>
      </c>
      <c r="E35" s="25" t="s">
        <v>13</v>
      </c>
      <c r="F35" s="27">
        <v>1</v>
      </c>
      <c r="G35" s="27">
        <v>2</v>
      </c>
      <c r="H35" s="32">
        <v>164070.34943846962</v>
      </c>
      <c r="I35" s="34">
        <f t="shared" si="0"/>
        <v>328140.69887693925</v>
      </c>
    </row>
    <row r="36" spans="2:9" s="12" customFormat="1" ht="16" x14ac:dyDescent="0.35">
      <c r="B36" s="69"/>
      <c r="C36" s="25" t="s">
        <v>12</v>
      </c>
      <c r="D36" s="25" t="s">
        <v>77</v>
      </c>
      <c r="E36" s="25" t="s">
        <v>13</v>
      </c>
      <c r="F36" s="27">
        <v>1</v>
      </c>
      <c r="G36" s="27">
        <v>8</v>
      </c>
      <c r="H36" s="32">
        <v>0</v>
      </c>
      <c r="I36" s="34">
        <f t="shared" si="0"/>
        <v>0</v>
      </c>
    </row>
    <row r="37" spans="2:9" s="12" customFormat="1" ht="16" x14ac:dyDescent="0.35">
      <c r="B37" s="69"/>
      <c r="C37" s="25" t="s">
        <v>80</v>
      </c>
      <c r="D37" s="25" t="s">
        <v>78</v>
      </c>
      <c r="E37" s="25" t="s">
        <v>79</v>
      </c>
      <c r="F37" s="27">
        <v>0</v>
      </c>
      <c r="G37" s="27">
        <v>0</v>
      </c>
      <c r="H37" s="32">
        <v>-31199.585814134094</v>
      </c>
      <c r="I37" s="34">
        <f t="shared" si="0"/>
        <v>0</v>
      </c>
    </row>
    <row r="38" spans="2:9" s="12" customFormat="1" ht="16" x14ac:dyDescent="0.35">
      <c r="B38" s="69"/>
      <c r="C38" s="25" t="s">
        <v>21</v>
      </c>
      <c r="D38" s="25" t="s">
        <v>43</v>
      </c>
      <c r="E38" s="25" t="s">
        <v>23</v>
      </c>
      <c r="F38" s="27">
        <v>0</v>
      </c>
      <c r="G38" s="27">
        <v>0</v>
      </c>
      <c r="H38" s="32">
        <v>443.82386623912049</v>
      </c>
      <c r="I38" s="34">
        <f t="shared" si="0"/>
        <v>0</v>
      </c>
    </row>
    <row r="39" spans="2:9" s="12" customFormat="1" ht="16" x14ac:dyDescent="0.35">
      <c r="B39" s="69" t="s">
        <v>44</v>
      </c>
      <c r="C39" s="25" t="s">
        <v>25</v>
      </c>
      <c r="D39" s="25" t="s">
        <v>26</v>
      </c>
      <c r="E39" s="25" t="s">
        <v>27</v>
      </c>
      <c r="F39" s="27">
        <v>0</v>
      </c>
      <c r="G39" s="15">
        <v>0</v>
      </c>
      <c r="H39" s="33">
        <v>-30.046988448844886</v>
      </c>
      <c r="I39" s="34">
        <f t="shared" si="0"/>
        <v>0</v>
      </c>
    </row>
    <row r="40" spans="2:9" s="12" customFormat="1" ht="32" x14ac:dyDescent="0.35">
      <c r="B40" s="69"/>
      <c r="C40" s="25" t="s">
        <v>31</v>
      </c>
      <c r="D40" s="25" t="s">
        <v>81</v>
      </c>
      <c r="E40" s="25" t="s">
        <v>82</v>
      </c>
      <c r="F40" s="27">
        <v>1</v>
      </c>
      <c r="G40" s="17">
        <v>2.5</v>
      </c>
      <c r="H40" s="32">
        <v>-7384.6883654428102</v>
      </c>
      <c r="I40" s="34">
        <f t="shared" si="0"/>
        <v>-18461.720913607027</v>
      </c>
    </row>
    <row r="41" spans="2:9" s="12" customFormat="1" ht="32" x14ac:dyDescent="0.35">
      <c r="B41" s="69"/>
      <c r="C41" s="25" t="s">
        <v>31</v>
      </c>
      <c r="D41" s="25" t="s">
        <v>35</v>
      </c>
      <c r="E41" s="25" t="s">
        <v>82</v>
      </c>
      <c r="F41" s="27">
        <v>0</v>
      </c>
      <c r="G41" s="17">
        <v>0</v>
      </c>
      <c r="H41" s="32">
        <v>-9846.2511539237476</v>
      </c>
      <c r="I41" s="34">
        <f t="shared" si="0"/>
        <v>0</v>
      </c>
    </row>
    <row r="42" spans="2:9" s="12" customFormat="1" ht="32" x14ac:dyDescent="0.35">
      <c r="B42" s="69"/>
      <c r="C42" s="25" t="s">
        <v>31</v>
      </c>
      <c r="D42" s="25" t="s">
        <v>34</v>
      </c>
      <c r="E42" s="25" t="s">
        <v>82</v>
      </c>
      <c r="F42" s="27">
        <v>0</v>
      </c>
      <c r="G42" s="17">
        <v>0</v>
      </c>
      <c r="H42" s="32">
        <v>-8324.0045535871777</v>
      </c>
      <c r="I42" s="34">
        <f t="shared" si="0"/>
        <v>0</v>
      </c>
    </row>
    <row r="43" spans="2:9" s="12" customFormat="1" ht="16" x14ac:dyDescent="0.35">
      <c r="B43" s="26"/>
      <c r="C43" s="28"/>
      <c r="D43" s="28"/>
      <c r="E43" s="28"/>
      <c r="H43" s="30" t="s">
        <v>45</v>
      </c>
      <c r="I43" s="35">
        <f>SUM(I33:I42)</f>
        <v>314640.87993407581</v>
      </c>
    </row>
    <row r="44" spans="2:9" s="12" customFormat="1" ht="16" x14ac:dyDescent="0.35">
      <c r="B44" s="26"/>
      <c r="C44" s="28"/>
      <c r="D44" s="28"/>
      <c r="E44" s="28"/>
      <c r="H44" s="29"/>
      <c r="I44" s="29"/>
    </row>
    <row r="45" spans="2:9" s="13" customFormat="1" ht="21" x14ac:dyDescent="0.35">
      <c r="B45" s="23" t="s">
        <v>46</v>
      </c>
      <c r="C45" s="23"/>
    </row>
    <row r="46" spans="2:9" ht="16" customHeight="1" x14ac:dyDescent="0.35">
      <c r="B46" s="22"/>
    </row>
    <row r="47" spans="2:9" ht="17.5" customHeight="1" x14ac:dyDescent="0.35">
      <c r="B47" s="57" t="s">
        <v>100</v>
      </c>
      <c r="C47" s="58"/>
      <c r="D47" s="58"/>
      <c r="E47" s="58"/>
      <c r="F47" s="58"/>
      <c r="G47" s="58"/>
      <c r="H47" s="58"/>
      <c r="I47" s="58"/>
    </row>
    <row r="48" spans="2:9" s="12" customFormat="1" ht="32" x14ac:dyDescent="0.35">
      <c r="B48" s="26"/>
      <c r="C48" s="3" t="s">
        <v>6</v>
      </c>
      <c r="D48" s="2" t="s">
        <v>37</v>
      </c>
      <c r="E48" s="2" t="s">
        <v>8</v>
      </c>
      <c r="F48" s="4" t="s">
        <v>47</v>
      </c>
      <c r="G48" s="4" t="s">
        <v>48</v>
      </c>
      <c r="H48" s="7" t="s">
        <v>40</v>
      </c>
      <c r="I48" s="6" t="s">
        <v>41</v>
      </c>
    </row>
    <row r="49" spans="2:9" s="12" customFormat="1" ht="16" x14ac:dyDescent="0.35">
      <c r="B49" s="69" t="s">
        <v>42</v>
      </c>
      <c r="C49" s="25" t="s">
        <v>74</v>
      </c>
      <c r="D49" s="25" t="s">
        <v>76</v>
      </c>
      <c r="E49" s="25" t="s">
        <v>75</v>
      </c>
      <c r="F49" s="27">
        <v>1</v>
      </c>
      <c r="G49" s="27">
        <v>0</v>
      </c>
      <c r="H49" s="31">
        <v>1230</v>
      </c>
      <c r="I49" s="34">
        <f>F49*G49*$H49</f>
        <v>0</v>
      </c>
    </row>
    <row r="50" spans="2:9" s="12" customFormat="1" ht="16" x14ac:dyDescent="0.35">
      <c r="B50" s="69"/>
      <c r="C50" s="25" t="s">
        <v>17</v>
      </c>
      <c r="D50" s="25" t="s">
        <v>18</v>
      </c>
      <c r="E50" s="25" t="s">
        <v>19</v>
      </c>
      <c r="F50" s="27">
        <v>1</v>
      </c>
      <c r="G50" s="27">
        <v>0</v>
      </c>
      <c r="H50" s="32">
        <v>41.90197074360016</v>
      </c>
      <c r="I50" s="34">
        <f t="shared" ref="I50" si="1">F50*G50*$H50</f>
        <v>0</v>
      </c>
    </row>
    <row r="51" spans="2:9" s="12" customFormat="1" ht="16" x14ac:dyDescent="0.35">
      <c r="B51" s="69"/>
      <c r="C51" s="25" t="s">
        <v>12</v>
      </c>
      <c r="D51" s="25" t="s">
        <v>112</v>
      </c>
      <c r="E51" s="25" t="s">
        <v>13</v>
      </c>
      <c r="F51" s="27">
        <v>1</v>
      </c>
      <c r="G51" s="27">
        <v>0.2</v>
      </c>
      <c r="H51" s="32">
        <v>164070.34943846962</v>
      </c>
      <c r="I51" s="34">
        <f>F51*G51*$H51</f>
        <v>32814.069887693928</v>
      </c>
    </row>
    <row r="52" spans="2:9" s="12" customFormat="1" ht="16" x14ac:dyDescent="0.35">
      <c r="B52" s="69"/>
      <c r="C52" s="25" t="s">
        <v>12</v>
      </c>
      <c r="D52" s="25" t="s">
        <v>77</v>
      </c>
      <c r="E52" s="25" t="s">
        <v>13</v>
      </c>
      <c r="F52" s="27">
        <v>1</v>
      </c>
      <c r="G52" s="27">
        <v>1</v>
      </c>
      <c r="H52" s="32">
        <v>0</v>
      </c>
      <c r="I52" s="34"/>
    </row>
    <row r="53" spans="2:9" s="12" customFormat="1" ht="16" x14ac:dyDescent="0.35">
      <c r="B53" s="69"/>
      <c r="C53" s="25" t="s">
        <v>80</v>
      </c>
      <c r="D53" s="25" t="s">
        <v>78</v>
      </c>
      <c r="E53" s="25" t="s">
        <v>79</v>
      </c>
      <c r="F53" s="27">
        <v>1</v>
      </c>
      <c r="G53" s="27">
        <v>2</v>
      </c>
      <c r="H53" s="32">
        <v>-31199.585814134094</v>
      </c>
      <c r="I53" s="34">
        <f t="shared" ref="I53" si="2">F53*G53*$H53</f>
        <v>-62399.171628268188</v>
      </c>
    </row>
    <row r="54" spans="2:9" s="12" customFormat="1" ht="16" x14ac:dyDescent="0.35">
      <c r="B54" s="69"/>
      <c r="C54" s="25" t="s">
        <v>21</v>
      </c>
      <c r="D54" s="25" t="s">
        <v>43</v>
      </c>
      <c r="E54" s="25" t="s">
        <v>23</v>
      </c>
      <c r="F54" s="27">
        <v>1</v>
      </c>
      <c r="G54" s="27">
        <v>20</v>
      </c>
      <c r="H54" s="32">
        <v>443.82386623912049</v>
      </c>
      <c r="I54" s="34">
        <f>F54*G54*$H54</f>
        <v>8876.4773247824105</v>
      </c>
    </row>
    <row r="55" spans="2:9" s="12" customFormat="1" ht="16" x14ac:dyDescent="0.35">
      <c r="B55" s="69" t="s">
        <v>44</v>
      </c>
      <c r="C55" s="25" t="s">
        <v>25</v>
      </c>
      <c r="D55" s="25" t="s">
        <v>26</v>
      </c>
      <c r="E55" s="25" t="s">
        <v>27</v>
      </c>
      <c r="F55" s="27">
        <v>1</v>
      </c>
      <c r="G55" s="15">
        <v>500</v>
      </c>
      <c r="H55" s="33">
        <v>-30.046988448844886</v>
      </c>
      <c r="I55" s="34">
        <f>F55*G55*$H55</f>
        <v>-15023.494224422442</v>
      </c>
    </row>
    <row r="56" spans="2:9" s="12" customFormat="1" ht="32" x14ac:dyDescent="0.35">
      <c r="B56" s="69"/>
      <c r="C56" s="25" t="s">
        <v>31</v>
      </c>
      <c r="D56" s="25" t="s">
        <v>81</v>
      </c>
      <c r="E56" s="25" t="s">
        <v>82</v>
      </c>
      <c r="F56" s="27">
        <v>1</v>
      </c>
      <c r="G56" s="17">
        <v>0.5</v>
      </c>
      <c r="H56" s="32">
        <v>-7384.6883654428102</v>
      </c>
      <c r="I56" s="34">
        <f t="shared" ref="I56:I58" si="3">F56*G56*$H56</f>
        <v>-3692.3441827214051</v>
      </c>
    </row>
    <row r="57" spans="2:9" s="12" customFormat="1" ht="32" x14ac:dyDescent="0.35">
      <c r="B57" s="69"/>
      <c r="C57" s="25" t="s">
        <v>31</v>
      </c>
      <c r="D57" s="25" t="s">
        <v>35</v>
      </c>
      <c r="E57" s="25" t="s">
        <v>82</v>
      </c>
      <c r="F57" s="27">
        <v>1</v>
      </c>
      <c r="G57" s="17">
        <v>1</v>
      </c>
      <c r="H57" s="32">
        <v>-9846.2511539237476</v>
      </c>
      <c r="I57" s="34">
        <f t="shared" si="3"/>
        <v>-9846.2511539237476</v>
      </c>
    </row>
    <row r="58" spans="2:9" s="12" customFormat="1" ht="32" x14ac:dyDescent="0.35">
      <c r="B58" s="69"/>
      <c r="C58" s="25" t="s">
        <v>31</v>
      </c>
      <c r="D58" s="25" t="s">
        <v>34</v>
      </c>
      <c r="E58" s="25" t="s">
        <v>82</v>
      </c>
      <c r="F58" s="27">
        <v>1</v>
      </c>
      <c r="G58" s="17">
        <v>1</v>
      </c>
      <c r="H58" s="32">
        <v>-8324.0045535871777</v>
      </c>
      <c r="I58" s="34">
        <f t="shared" si="3"/>
        <v>-8324.0045535871777</v>
      </c>
    </row>
    <row r="59" spans="2:9" s="12" customFormat="1" ht="16" x14ac:dyDescent="0.35">
      <c r="B59" s="26"/>
      <c r="C59" s="28"/>
      <c r="D59" s="28"/>
      <c r="E59" s="28"/>
      <c r="H59" s="30" t="s">
        <v>49</v>
      </c>
      <c r="I59" s="35">
        <f>SUM(I49:I58)</f>
        <v>-57594.718530446618</v>
      </c>
    </row>
    <row r="60" spans="2:9" s="12" customFormat="1" ht="16" x14ac:dyDescent="0.35">
      <c r="B60" s="26"/>
      <c r="C60" s="28"/>
      <c r="D60" s="28"/>
      <c r="E60" s="28"/>
      <c r="H60" s="30"/>
      <c r="I60" s="35"/>
    </row>
    <row r="61" spans="2:9" ht="17.5" customHeight="1" x14ac:dyDescent="0.35">
      <c r="B61" s="57" t="s">
        <v>102</v>
      </c>
      <c r="C61" s="58"/>
      <c r="D61" s="58"/>
      <c r="E61" s="58"/>
      <c r="F61" s="58"/>
      <c r="G61" s="58"/>
      <c r="H61" s="58"/>
      <c r="I61" s="58"/>
    </row>
    <row r="62" spans="2:9" s="12" customFormat="1" ht="32" x14ac:dyDescent="0.35">
      <c r="B62" s="26"/>
      <c r="C62" s="3" t="s">
        <v>6</v>
      </c>
      <c r="D62" s="2" t="s">
        <v>37</v>
      </c>
      <c r="E62" s="2" t="s">
        <v>8</v>
      </c>
      <c r="F62" s="4" t="s">
        <v>47</v>
      </c>
      <c r="G62" s="4" t="s">
        <v>48</v>
      </c>
      <c r="H62" s="7" t="s">
        <v>40</v>
      </c>
      <c r="I62" s="6" t="s">
        <v>41</v>
      </c>
    </row>
    <row r="63" spans="2:9" s="12" customFormat="1" ht="16" x14ac:dyDescent="0.35">
      <c r="B63" s="69" t="s">
        <v>42</v>
      </c>
      <c r="C63" s="25" t="s">
        <v>74</v>
      </c>
      <c r="D63" s="25" t="s">
        <v>76</v>
      </c>
      <c r="E63" s="25" t="s">
        <v>75</v>
      </c>
      <c r="F63" s="27">
        <v>1</v>
      </c>
      <c r="G63" s="27">
        <v>0</v>
      </c>
      <c r="H63" s="31">
        <v>1230</v>
      </c>
      <c r="I63" s="34">
        <f>F63*G63*$H63</f>
        <v>0</v>
      </c>
    </row>
    <row r="64" spans="2:9" s="12" customFormat="1" ht="16" x14ac:dyDescent="0.35">
      <c r="B64" s="69"/>
      <c r="C64" s="25" t="s">
        <v>17</v>
      </c>
      <c r="D64" s="25" t="s">
        <v>18</v>
      </c>
      <c r="E64" s="25" t="s">
        <v>19</v>
      </c>
      <c r="F64" s="27">
        <v>1</v>
      </c>
      <c r="G64" s="27">
        <v>0</v>
      </c>
      <c r="H64" s="32">
        <v>41.90197074360016</v>
      </c>
      <c r="I64" s="34">
        <f t="shared" ref="I64" si="4">F64*G64*$H64</f>
        <v>0</v>
      </c>
    </row>
    <row r="65" spans="2:9" s="12" customFormat="1" ht="16" x14ac:dyDescent="0.35">
      <c r="B65" s="69"/>
      <c r="C65" s="25" t="s">
        <v>12</v>
      </c>
      <c r="D65" s="25" t="s">
        <v>112</v>
      </c>
      <c r="E65" s="25" t="s">
        <v>13</v>
      </c>
      <c r="F65" s="27">
        <v>1</v>
      </c>
      <c r="G65" s="27">
        <v>0.2</v>
      </c>
      <c r="H65" s="32">
        <v>164070.34943846962</v>
      </c>
      <c r="I65" s="34">
        <f>F65*G65*$H65</f>
        <v>32814.069887693928</v>
      </c>
    </row>
    <row r="66" spans="2:9" s="12" customFormat="1" ht="16" x14ac:dyDescent="0.35">
      <c r="B66" s="69"/>
      <c r="C66" s="25" t="s">
        <v>12</v>
      </c>
      <c r="D66" s="25" t="s">
        <v>77</v>
      </c>
      <c r="E66" s="25" t="s">
        <v>13</v>
      </c>
      <c r="F66" s="27">
        <v>1</v>
      </c>
      <c r="G66" s="27">
        <v>1</v>
      </c>
      <c r="H66" s="32">
        <v>0</v>
      </c>
      <c r="I66" s="34"/>
    </row>
    <row r="67" spans="2:9" s="12" customFormat="1" ht="16" x14ac:dyDescent="0.35">
      <c r="B67" s="69"/>
      <c r="C67" s="25" t="s">
        <v>80</v>
      </c>
      <c r="D67" s="25" t="s">
        <v>78</v>
      </c>
      <c r="E67" s="25" t="s">
        <v>79</v>
      </c>
      <c r="F67" s="27">
        <v>1</v>
      </c>
      <c r="G67" s="27">
        <v>2</v>
      </c>
      <c r="H67" s="32">
        <v>-31199.585814134094</v>
      </c>
      <c r="I67" s="34">
        <f t="shared" ref="I67" si="5">F67*G67*$H67</f>
        <v>-62399.171628268188</v>
      </c>
    </row>
    <row r="68" spans="2:9" s="12" customFormat="1" ht="16" x14ac:dyDescent="0.35">
      <c r="B68" s="69"/>
      <c r="C68" s="25" t="s">
        <v>21</v>
      </c>
      <c r="D68" s="25" t="s">
        <v>43</v>
      </c>
      <c r="E68" s="25" t="s">
        <v>23</v>
      </c>
      <c r="F68" s="27">
        <v>1</v>
      </c>
      <c r="G68" s="27">
        <v>259</v>
      </c>
      <c r="H68" s="32">
        <v>443.82386623912049</v>
      </c>
      <c r="I68" s="34">
        <f>F68*G68*$H68</f>
        <v>114950.3813559322</v>
      </c>
    </row>
    <row r="69" spans="2:9" s="12" customFormat="1" ht="16" x14ac:dyDescent="0.35">
      <c r="B69" s="69" t="s">
        <v>44</v>
      </c>
      <c r="C69" s="25" t="s">
        <v>25</v>
      </c>
      <c r="D69" s="25" t="s">
        <v>26</v>
      </c>
      <c r="E69" s="25" t="s">
        <v>27</v>
      </c>
      <c r="F69" s="27">
        <v>1</v>
      </c>
      <c r="G69" s="15">
        <v>0</v>
      </c>
      <c r="H69" s="33">
        <v>-30.046988448844886</v>
      </c>
      <c r="I69" s="34">
        <f>F69*G69*$H69</f>
        <v>0</v>
      </c>
    </row>
    <row r="70" spans="2:9" s="12" customFormat="1" ht="32" x14ac:dyDescent="0.35">
      <c r="B70" s="69"/>
      <c r="C70" s="25" t="s">
        <v>31</v>
      </c>
      <c r="D70" s="25" t="s">
        <v>81</v>
      </c>
      <c r="E70" s="25" t="s">
        <v>82</v>
      </c>
      <c r="F70" s="27">
        <v>1</v>
      </c>
      <c r="G70" s="17">
        <v>2.5</v>
      </c>
      <c r="H70" s="32">
        <v>-7384.6883654428102</v>
      </c>
      <c r="I70" s="34">
        <f t="shared" ref="I70:I72" si="6">F70*G70*$H70</f>
        <v>-18461.720913607027</v>
      </c>
    </row>
    <row r="71" spans="2:9" s="12" customFormat="1" ht="32" x14ac:dyDescent="0.35">
      <c r="B71" s="69"/>
      <c r="C71" s="25" t="s">
        <v>31</v>
      </c>
      <c r="D71" s="25" t="s">
        <v>35</v>
      </c>
      <c r="E71" s="25" t="s">
        <v>82</v>
      </c>
      <c r="F71" s="27">
        <v>1</v>
      </c>
      <c r="G71" s="17">
        <v>0</v>
      </c>
      <c r="H71" s="32">
        <v>-9846.2511539237476</v>
      </c>
      <c r="I71" s="34">
        <f t="shared" si="6"/>
        <v>0</v>
      </c>
    </row>
    <row r="72" spans="2:9" s="12" customFormat="1" ht="32" x14ac:dyDescent="0.35">
      <c r="B72" s="69"/>
      <c r="C72" s="25" t="s">
        <v>31</v>
      </c>
      <c r="D72" s="25" t="s">
        <v>34</v>
      </c>
      <c r="E72" s="25" t="s">
        <v>82</v>
      </c>
      <c r="F72" s="27">
        <v>1</v>
      </c>
      <c r="G72" s="17">
        <v>0</v>
      </c>
      <c r="H72" s="32">
        <v>-8324.0045535871777</v>
      </c>
      <c r="I72" s="34">
        <f t="shared" si="6"/>
        <v>0</v>
      </c>
    </row>
    <row r="73" spans="2:9" s="12" customFormat="1" ht="16" x14ac:dyDescent="0.35">
      <c r="B73" s="26"/>
      <c r="C73" s="28"/>
      <c r="D73" s="28"/>
      <c r="E73" s="28"/>
      <c r="H73" s="30" t="s">
        <v>49</v>
      </c>
      <c r="I73" s="35">
        <f>SUM(I63:I72)</f>
        <v>66903.55870175091</v>
      </c>
    </row>
    <row r="74" spans="2:9" s="12" customFormat="1" ht="16" x14ac:dyDescent="0.35">
      <c r="B74" s="26"/>
      <c r="C74" s="28"/>
      <c r="D74" s="28"/>
      <c r="E74" s="28"/>
      <c r="H74" s="30"/>
      <c r="I74" s="29"/>
    </row>
    <row r="75" spans="2:9" s="13" customFormat="1" ht="21" x14ac:dyDescent="0.35">
      <c r="B75" s="23" t="s">
        <v>50</v>
      </c>
      <c r="C75" s="23"/>
    </row>
    <row r="76" spans="2:9" ht="16" customHeight="1" x14ac:dyDescent="0.35">
      <c r="B76" s="55"/>
      <c r="C76" s="55"/>
      <c r="D76" s="55"/>
      <c r="E76" s="55"/>
      <c r="F76" s="55"/>
      <c r="G76" s="55"/>
      <c r="H76" s="55"/>
      <c r="I76" s="55"/>
    </row>
    <row r="77" spans="2:9" s="12" customFormat="1" ht="16" x14ac:dyDescent="0.35">
      <c r="B77" s="44"/>
      <c r="C77" s="45" t="s">
        <v>51</v>
      </c>
      <c r="D77" s="46"/>
      <c r="E77" s="55" t="s">
        <v>103</v>
      </c>
      <c r="F77" s="47">
        <f>I43-I59</f>
        <v>372235.59846452245</v>
      </c>
      <c r="G77" s="48"/>
      <c r="H77" s="49"/>
      <c r="I77" s="49"/>
    </row>
    <row r="78" spans="2:9" s="12" customFormat="1" ht="16" x14ac:dyDescent="0.35">
      <c r="B78" s="44"/>
      <c r="C78" s="45"/>
      <c r="D78" s="46"/>
      <c r="E78" s="55" t="s">
        <v>104</v>
      </c>
      <c r="F78" s="47">
        <f>I43-I73</f>
        <v>247737.3212323249</v>
      </c>
      <c r="G78" s="48"/>
      <c r="H78" s="49"/>
      <c r="I78" s="49"/>
    </row>
    <row r="79" spans="2:9" x14ac:dyDescent="0.35">
      <c r="B79" s="43"/>
      <c r="C79" s="43"/>
      <c r="D79" s="43"/>
      <c r="E79" s="43"/>
      <c r="F79" s="43"/>
      <c r="G79" s="43"/>
      <c r="H79" s="43"/>
      <c r="I79" s="43"/>
    </row>
    <row r="80" spans="2:9" ht="32" x14ac:dyDescent="0.35">
      <c r="B80" s="43"/>
      <c r="C80" s="42" t="s">
        <v>52</v>
      </c>
      <c r="D80" s="42" t="s">
        <v>53</v>
      </c>
      <c r="E80" s="42" t="s">
        <v>54</v>
      </c>
      <c r="F80" s="42" t="s">
        <v>55</v>
      </c>
      <c r="G80" s="43"/>
      <c r="H80" s="43"/>
      <c r="I80" s="43"/>
    </row>
    <row r="81" spans="2:12" ht="16" x14ac:dyDescent="0.35">
      <c r="B81" s="59" t="s">
        <v>103</v>
      </c>
      <c r="C81" s="50">
        <v>7500000</v>
      </c>
      <c r="D81" s="50">
        <f>K143</f>
        <v>9499961.7167608198</v>
      </c>
      <c r="E81" s="51">
        <v>50</v>
      </c>
      <c r="F81" s="52">
        <f>D81/C81</f>
        <v>1.2666615622347759</v>
      </c>
      <c r="G81" s="43"/>
      <c r="H81" s="43"/>
      <c r="I81" s="43"/>
    </row>
    <row r="82" spans="2:12" ht="16" x14ac:dyDescent="0.35">
      <c r="B82" s="59" t="s">
        <v>104</v>
      </c>
      <c r="C82" s="50">
        <v>7500000</v>
      </c>
      <c r="D82" s="50">
        <f>L143</f>
        <v>6322595.3595737917</v>
      </c>
      <c r="E82" s="51">
        <v>50</v>
      </c>
      <c r="F82" s="52">
        <f>D82/C82</f>
        <v>0.84301271460983895</v>
      </c>
      <c r="G82" s="43"/>
      <c r="H82" s="43"/>
      <c r="I82" s="43"/>
    </row>
    <row r="83" spans="2:12" x14ac:dyDescent="0.35">
      <c r="B83" s="43"/>
      <c r="C83" s="43"/>
      <c r="D83" s="43"/>
      <c r="E83" s="43"/>
      <c r="F83" s="43"/>
      <c r="G83" s="43"/>
      <c r="H83" s="43"/>
      <c r="I83" s="43"/>
    </row>
    <row r="85" spans="2:12" ht="16" x14ac:dyDescent="0.35">
      <c r="C85" s="2" t="s">
        <v>56</v>
      </c>
      <c r="D85" s="5" t="s">
        <v>57</v>
      </c>
      <c r="E85" s="2" t="s">
        <v>58</v>
      </c>
    </row>
    <row r="86" spans="2:12" x14ac:dyDescent="0.35">
      <c r="C86" s="14" t="s">
        <v>59</v>
      </c>
      <c r="D86" s="18">
        <v>3.5000000000000003E-2</v>
      </c>
      <c r="E86" s="37" t="s">
        <v>60</v>
      </c>
    </row>
    <row r="87" spans="2:12" x14ac:dyDescent="0.35">
      <c r="C87" s="16" t="s">
        <v>61</v>
      </c>
      <c r="D87" s="19">
        <v>0.03</v>
      </c>
      <c r="E87" s="37"/>
    </row>
    <row r="88" spans="2:12" x14ac:dyDescent="0.35">
      <c r="C88" s="16" t="s">
        <v>62</v>
      </c>
      <c r="D88" s="20">
        <v>2.5000000000000001E-2</v>
      </c>
      <c r="E88" s="24"/>
    </row>
    <row r="90" spans="2:12" ht="16" x14ac:dyDescent="0.35">
      <c r="C90" s="38" t="s">
        <v>63</v>
      </c>
      <c r="D90" s="39"/>
      <c r="E90" s="39"/>
      <c r="F90" s="40"/>
      <c r="I90" s="79" t="s">
        <v>68</v>
      </c>
      <c r="J90" s="80"/>
      <c r="K90" s="82" t="s">
        <v>69</v>
      </c>
      <c r="L90" s="83"/>
    </row>
    <row r="91" spans="2:12" s="41" customFormat="1" ht="16" x14ac:dyDescent="0.35">
      <c r="C91" s="8" t="s">
        <v>64</v>
      </c>
      <c r="D91" s="8" t="s">
        <v>65</v>
      </c>
      <c r="E91" s="8" t="s">
        <v>66</v>
      </c>
      <c r="F91" s="8" t="s">
        <v>67</v>
      </c>
      <c r="H91" s="8" t="s">
        <v>66</v>
      </c>
      <c r="I91" s="60" t="s">
        <v>103</v>
      </c>
      <c r="J91" s="60" t="s">
        <v>104</v>
      </c>
      <c r="K91" s="60" t="s">
        <v>103</v>
      </c>
      <c r="L91" s="60" t="s">
        <v>104</v>
      </c>
    </row>
    <row r="92" spans="2:12" x14ac:dyDescent="0.35">
      <c r="C92" s="15" t="s">
        <v>70</v>
      </c>
      <c r="D92" s="15">
        <v>0</v>
      </c>
      <c r="E92" s="15">
        <v>2025</v>
      </c>
      <c r="F92" s="15">
        <f t="shared" ref="F92:F142" si="7">_xlfn.IFS(C92="0-30yrs",1/(1+$D$86)^D92,C92="31-75yrs",(1/(1+$D$87)^D92))</f>
        <v>1</v>
      </c>
      <c r="H92" s="15">
        <v>2025</v>
      </c>
      <c r="I92" s="53">
        <f t="shared" ref="I92:I123" si="8">$F$77</f>
        <v>372235.59846452245</v>
      </c>
      <c r="J92" s="53">
        <f>$F$78</f>
        <v>247737.3212323249</v>
      </c>
      <c r="K92" s="53">
        <f>I92*$F92</f>
        <v>372235.59846452245</v>
      </c>
      <c r="L92" s="53">
        <f>J92*$F92</f>
        <v>247737.3212323249</v>
      </c>
    </row>
    <row r="93" spans="2:12" x14ac:dyDescent="0.35">
      <c r="C93" s="17" t="s">
        <v>70</v>
      </c>
      <c r="D93" s="17">
        <v>1</v>
      </c>
      <c r="E93" s="17">
        <v>2026</v>
      </c>
      <c r="F93" s="17">
        <f t="shared" si="7"/>
        <v>0.96618357487922713</v>
      </c>
      <c r="H93" s="17">
        <v>2026</v>
      </c>
      <c r="I93" s="53">
        <f t="shared" si="8"/>
        <v>372235.59846452245</v>
      </c>
      <c r="J93" s="53">
        <f t="shared" ref="J93:J142" si="9">$F$78</f>
        <v>247737.3212323249</v>
      </c>
      <c r="K93" s="53">
        <f t="shared" ref="K93:L142" si="10">I93*$F93</f>
        <v>359647.92122176086</v>
      </c>
      <c r="L93" s="53">
        <f t="shared" si="10"/>
        <v>239359.73065925113</v>
      </c>
    </row>
    <row r="94" spans="2:12" x14ac:dyDescent="0.35">
      <c r="C94" s="17" t="s">
        <v>70</v>
      </c>
      <c r="D94" s="17">
        <v>2</v>
      </c>
      <c r="E94" s="17">
        <v>2027</v>
      </c>
      <c r="F94" s="17">
        <f t="shared" si="7"/>
        <v>0.93351070036640305</v>
      </c>
      <c r="H94" s="17">
        <v>2027</v>
      </c>
      <c r="I94" s="53">
        <f t="shared" si="8"/>
        <v>372235.59846452245</v>
      </c>
      <c r="J94" s="53">
        <f t="shared" si="9"/>
        <v>247737.3212323249</v>
      </c>
      <c r="K94" s="53">
        <f t="shared" si="10"/>
        <v>347485.91422392352</v>
      </c>
      <c r="L94" s="53">
        <f t="shared" si="10"/>
        <v>231265.44025048419</v>
      </c>
    </row>
    <row r="95" spans="2:12" x14ac:dyDescent="0.35">
      <c r="C95" s="17" t="s">
        <v>70</v>
      </c>
      <c r="D95" s="17">
        <v>3</v>
      </c>
      <c r="E95" s="17">
        <v>2028</v>
      </c>
      <c r="F95" s="17">
        <f t="shared" si="7"/>
        <v>0.90194270566802237</v>
      </c>
      <c r="H95" s="17">
        <v>2028</v>
      </c>
      <c r="I95" s="53">
        <f t="shared" si="8"/>
        <v>372235.59846452245</v>
      </c>
      <c r="J95" s="53">
        <f t="shared" si="9"/>
        <v>247737.3212323249</v>
      </c>
      <c r="K95" s="53">
        <f t="shared" si="10"/>
        <v>335735.18282504694</v>
      </c>
      <c r="L95" s="53">
        <f t="shared" si="10"/>
        <v>223444.86980723112</v>
      </c>
    </row>
    <row r="96" spans="2:12" x14ac:dyDescent="0.35">
      <c r="C96" s="17" t="s">
        <v>70</v>
      </c>
      <c r="D96" s="17">
        <v>4</v>
      </c>
      <c r="E96" s="17">
        <v>2029</v>
      </c>
      <c r="F96" s="17">
        <f t="shared" si="7"/>
        <v>0.87144222769857238</v>
      </c>
      <c r="H96" s="17">
        <v>2029</v>
      </c>
      <c r="I96" s="53">
        <f t="shared" si="8"/>
        <v>372235.59846452245</v>
      </c>
      <c r="J96" s="53">
        <f t="shared" si="9"/>
        <v>247737.3212323249</v>
      </c>
      <c r="K96" s="53">
        <f t="shared" si="10"/>
        <v>324381.81915463472</v>
      </c>
      <c r="L96" s="53">
        <f t="shared" si="10"/>
        <v>215888.76309877404</v>
      </c>
    </row>
    <row r="97" spans="3:12" x14ac:dyDescent="0.35">
      <c r="C97" s="17" t="s">
        <v>70</v>
      </c>
      <c r="D97" s="17">
        <v>5</v>
      </c>
      <c r="E97" s="17">
        <v>2030</v>
      </c>
      <c r="F97" s="17">
        <f t="shared" si="7"/>
        <v>0.84197316685852419</v>
      </c>
      <c r="H97" s="17">
        <v>2030</v>
      </c>
      <c r="I97" s="53">
        <f t="shared" si="8"/>
        <v>372235.59846452245</v>
      </c>
      <c r="J97" s="53">
        <f t="shared" si="9"/>
        <v>247737.3212323249</v>
      </c>
      <c r="K97" s="53">
        <f t="shared" si="10"/>
        <v>313412.38565665198</v>
      </c>
      <c r="L97" s="53">
        <f t="shared" si="10"/>
        <v>208588.1769070281</v>
      </c>
    </row>
    <row r="98" spans="3:12" x14ac:dyDescent="0.35">
      <c r="C98" s="17" t="s">
        <v>70</v>
      </c>
      <c r="D98" s="17">
        <v>6</v>
      </c>
      <c r="E98" s="17">
        <v>2031</v>
      </c>
      <c r="F98" s="17">
        <f t="shared" si="7"/>
        <v>0.81350064430775282</v>
      </c>
      <c r="H98" s="17">
        <v>2031</v>
      </c>
      <c r="I98" s="53">
        <f t="shared" si="8"/>
        <v>372235.59846452245</v>
      </c>
      <c r="J98" s="53">
        <f t="shared" si="9"/>
        <v>247737.3212323249</v>
      </c>
      <c r="K98" s="53">
        <f t="shared" si="10"/>
        <v>302813.899185171</v>
      </c>
      <c r="L98" s="53">
        <f t="shared" si="10"/>
        <v>201534.47044157304</v>
      </c>
    </row>
    <row r="99" spans="3:12" x14ac:dyDescent="0.35">
      <c r="C99" s="17" t="s">
        <v>70</v>
      </c>
      <c r="D99" s="17">
        <v>7</v>
      </c>
      <c r="E99" s="17">
        <v>2032</v>
      </c>
      <c r="F99" s="17">
        <f t="shared" si="7"/>
        <v>0.78599096068381913</v>
      </c>
      <c r="H99" s="17">
        <v>2032</v>
      </c>
      <c r="I99" s="53">
        <f t="shared" si="8"/>
        <v>372235.59846452245</v>
      </c>
      <c r="J99" s="53">
        <f t="shared" si="9"/>
        <v>247737.3212323249</v>
      </c>
      <c r="K99" s="53">
        <f t="shared" si="10"/>
        <v>292573.81563784636</v>
      </c>
      <c r="L99" s="53">
        <f t="shared" si="10"/>
        <v>194719.29511263096</v>
      </c>
    </row>
    <row r="100" spans="3:12" x14ac:dyDescent="0.35">
      <c r="C100" s="17" t="s">
        <v>70</v>
      </c>
      <c r="D100" s="17">
        <v>8</v>
      </c>
      <c r="E100" s="17">
        <v>2033</v>
      </c>
      <c r="F100" s="17">
        <f t="shared" si="7"/>
        <v>0.75941155621625056</v>
      </c>
      <c r="H100" s="17">
        <v>2033</v>
      </c>
      <c r="I100" s="53">
        <f t="shared" si="8"/>
        <v>372235.59846452245</v>
      </c>
      <c r="J100" s="53">
        <f t="shared" si="9"/>
        <v>247737.3212323249</v>
      </c>
      <c r="K100" s="53">
        <f t="shared" si="10"/>
        <v>282680.01510903036</v>
      </c>
      <c r="L100" s="53">
        <f t="shared" si="10"/>
        <v>188134.58464988502</v>
      </c>
    </row>
    <row r="101" spans="3:12" x14ac:dyDescent="0.35">
      <c r="C101" s="17" t="s">
        <v>70</v>
      </c>
      <c r="D101" s="17">
        <v>9</v>
      </c>
      <c r="E101" s="17">
        <v>2034</v>
      </c>
      <c r="F101" s="17">
        <f t="shared" si="7"/>
        <v>0.73373097218961414</v>
      </c>
      <c r="H101" s="17">
        <v>2034</v>
      </c>
      <c r="I101" s="53">
        <f t="shared" si="8"/>
        <v>372235.59846452245</v>
      </c>
      <c r="J101" s="53">
        <f t="shared" si="9"/>
        <v>247737.3212323249</v>
      </c>
      <c r="K101" s="53">
        <f t="shared" si="10"/>
        <v>273120.7875449569</v>
      </c>
      <c r="L101" s="53">
        <f t="shared" si="10"/>
        <v>181772.54555544449</v>
      </c>
    </row>
    <row r="102" spans="3:12" x14ac:dyDescent="0.35">
      <c r="C102" s="17" t="s">
        <v>70</v>
      </c>
      <c r="D102" s="17">
        <v>10</v>
      </c>
      <c r="E102" s="17">
        <v>2035</v>
      </c>
      <c r="F102" s="17">
        <f t="shared" si="7"/>
        <v>0.70891881370977217</v>
      </c>
      <c r="H102" s="17">
        <v>2035</v>
      </c>
      <c r="I102" s="53">
        <f t="shared" si="8"/>
        <v>372235.59846452245</v>
      </c>
      <c r="J102" s="53">
        <f t="shared" si="9"/>
        <v>247737.3212323249</v>
      </c>
      <c r="K102" s="53">
        <f t="shared" si="10"/>
        <v>263884.81888401636</v>
      </c>
      <c r="L102" s="53">
        <f t="shared" si="10"/>
        <v>175625.64787965652</v>
      </c>
    </row>
    <row r="103" spans="3:12" x14ac:dyDescent="0.35">
      <c r="C103" s="17" t="s">
        <v>70</v>
      </c>
      <c r="D103" s="17">
        <v>11</v>
      </c>
      <c r="E103" s="17">
        <v>2036</v>
      </c>
      <c r="F103" s="17">
        <f t="shared" si="7"/>
        <v>0.68494571372924851</v>
      </c>
      <c r="H103" s="17">
        <v>2036</v>
      </c>
      <c r="I103" s="53">
        <f t="shared" si="8"/>
        <v>372235.59846452245</v>
      </c>
      <c r="J103" s="53">
        <f t="shared" si="9"/>
        <v>247737.3212323249</v>
      </c>
      <c r="K103" s="53">
        <f t="shared" si="10"/>
        <v>254961.1776657163</v>
      </c>
      <c r="L103" s="53">
        <f t="shared" si="10"/>
        <v>169686.61630884689</v>
      </c>
    </row>
    <row r="104" spans="3:12" x14ac:dyDescent="0.35">
      <c r="C104" s="17" t="s">
        <v>70</v>
      </c>
      <c r="D104" s="17">
        <v>12</v>
      </c>
      <c r="E104" s="17">
        <v>2037</v>
      </c>
      <c r="F104" s="17">
        <f t="shared" si="7"/>
        <v>0.66178329828912896</v>
      </c>
      <c r="H104" s="17">
        <v>2037</v>
      </c>
      <c r="I104" s="53">
        <f t="shared" si="8"/>
        <v>372235.59846452245</v>
      </c>
      <c r="J104" s="53">
        <f t="shared" si="9"/>
        <v>247737.3212323249</v>
      </c>
      <c r="K104" s="53">
        <f t="shared" si="10"/>
        <v>246339.30209247948</v>
      </c>
      <c r="L104" s="53">
        <f t="shared" si="10"/>
        <v>163948.42155444145</v>
      </c>
    </row>
    <row r="105" spans="3:12" x14ac:dyDescent="0.35">
      <c r="C105" s="17" t="s">
        <v>70</v>
      </c>
      <c r="D105" s="17">
        <v>13</v>
      </c>
      <c r="E105" s="17">
        <v>2038</v>
      </c>
      <c r="F105" s="17">
        <f t="shared" si="7"/>
        <v>0.63940415293635666</v>
      </c>
      <c r="H105" s="17">
        <v>2038</v>
      </c>
      <c r="I105" s="53">
        <f t="shared" si="8"/>
        <v>372235.59846452245</v>
      </c>
      <c r="J105" s="53">
        <f t="shared" si="9"/>
        <v>247737.3212323249</v>
      </c>
      <c r="K105" s="53">
        <f t="shared" si="10"/>
        <v>238008.98752896575</v>
      </c>
      <c r="L105" s="53">
        <f t="shared" si="10"/>
        <v>158404.27203327679</v>
      </c>
    </row>
    <row r="106" spans="3:12" x14ac:dyDescent="0.35">
      <c r="C106" s="17" t="s">
        <v>70</v>
      </c>
      <c r="D106" s="17">
        <v>14</v>
      </c>
      <c r="E106" s="17">
        <v>2039</v>
      </c>
      <c r="F106" s="17">
        <f t="shared" si="7"/>
        <v>0.61778179027667302</v>
      </c>
      <c r="H106" s="17">
        <v>2039</v>
      </c>
      <c r="I106" s="53">
        <f t="shared" si="8"/>
        <v>372235.59846452245</v>
      </c>
      <c r="J106" s="53">
        <f t="shared" si="9"/>
        <v>247737.3212323249</v>
      </c>
      <c r="K106" s="53">
        <f t="shared" si="10"/>
        <v>229960.37442412149</v>
      </c>
      <c r="L106" s="53">
        <f t="shared" si="10"/>
        <v>153047.60582925292</v>
      </c>
    </row>
    <row r="107" spans="3:12" x14ac:dyDescent="0.35">
      <c r="C107" s="17" t="s">
        <v>70</v>
      </c>
      <c r="D107" s="17">
        <v>15</v>
      </c>
      <c r="E107" s="17">
        <v>2040</v>
      </c>
      <c r="F107" s="17">
        <f t="shared" si="7"/>
        <v>0.59689061862480497</v>
      </c>
      <c r="H107" s="17">
        <v>2040</v>
      </c>
      <c r="I107" s="53">
        <f t="shared" si="8"/>
        <v>372235.59846452245</v>
      </c>
      <c r="J107" s="53">
        <f t="shared" si="9"/>
        <v>247737.3212323249</v>
      </c>
      <c r="K107" s="53">
        <f t="shared" si="10"/>
        <v>222183.93664166331</v>
      </c>
      <c r="L107" s="53">
        <f t="shared" si="10"/>
        <v>147872.08292681444</v>
      </c>
    </row>
    <row r="108" spans="3:12" x14ac:dyDescent="0.35">
      <c r="C108" s="17" t="s">
        <v>70</v>
      </c>
      <c r="D108" s="17">
        <v>16</v>
      </c>
      <c r="E108" s="17">
        <v>2041</v>
      </c>
      <c r="F108" s="17">
        <f t="shared" si="7"/>
        <v>0.57670591171478747</v>
      </c>
      <c r="H108" s="17">
        <v>2041</v>
      </c>
      <c r="I108" s="53">
        <f t="shared" si="8"/>
        <v>372235.59846452245</v>
      </c>
      <c r="J108" s="53">
        <f t="shared" si="9"/>
        <v>247737.3212323249</v>
      </c>
      <c r="K108" s="53">
        <f t="shared" si="10"/>
        <v>214670.47018518197</v>
      </c>
      <c r="L108" s="53">
        <f t="shared" si="10"/>
        <v>142871.5777070671</v>
      </c>
    </row>
    <row r="109" spans="3:12" x14ac:dyDescent="0.35">
      <c r="C109" s="17" t="s">
        <v>70</v>
      </c>
      <c r="D109" s="17">
        <v>17</v>
      </c>
      <c r="E109" s="17">
        <v>2042</v>
      </c>
      <c r="F109" s="17">
        <f t="shared" si="7"/>
        <v>0.55720377943457733</v>
      </c>
      <c r="H109" s="17">
        <v>2042</v>
      </c>
      <c r="I109" s="53">
        <f t="shared" si="8"/>
        <v>372235.59846452245</v>
      </c>
      <c r="J109" s="53">
        <f t="shared" si="9"/>
        <v>247737.3212323249</v>
      </c>
      <c r="K109" s="53">
        <f t="shared" si="10"/>
        <v>207411.08230452365</v>
      </c>
      <c r="L109" s="53">
        <f t="shared" si="10"/>
        <v>138040.17169764941</v>
      </c>
    </row>
    <row r="110" spans="3:12" x14ac:dyDescent="0.35">
      <c r="C110" s="17" t="s">
        <v>70</v>
      </c>
      <c r="D110" s="17">
        <v>18</v>
      </c>
      <c r="E110" s="17">
        <v>2043</v>
      </c>
      <c r="F110" s="17">
        <f t="shared" si="7"/>
        <v>0.53836113955031628</v>
      </c>
      <c r="H110" s="17">
        <v>2043</v>
      </c>
      <c r="I110" s="53">
        <f t="shared" si="8"/>
        <v>372235.59846452245</v>
      </c>
      <c r="J110" s="53">
        <f t="shared" si="9"/>
        <v>247737.3212323249</v>
      </c>
      <c r="K110" s="53">
        <f t="shared" si="10"/>
        <v>200397.18097055427</v>
      </c>
      <c r="L110" s="53">
        <f t="shared" si="10"/>
        <v>133372.14656777721</v>
      </c>
    </row>
    <row r="111" spans="3:12" x14ac:dyDescent="0.35">
      <c r="C111" s="17" t="s">
        <v>70</v>
      </c>
      <c r="D111" s="17">
        <v>19</v>
      </c>
      <c r="E111" s="17">
        <v>2044</v>
      </c>
      <c r="F111" s="17">
        <f t="shared" si="7"/>
        <v>0.52015569038677911</v>
      </c>
      <c r="H111" s="17">
        <v>2044</v>
      </c>
      <c r="I111" s="53">
        <f t="shared" si="8"/>
        <v>372235.59846452245</v>
      </c>
      <c r="J111" s="53">
        <f t="shared" si="9"/>
        <v>247737.3212323249</v>
      </c>
      <c r="K111" s="53">
        <f t="shared" si="10"/>
        <v>193620.46470584956</v>
      </c>
      <c r="L111" s="53">
        <f t="shared" si="10"/>
        <v>128861.97736017124</v>
      </c>
    </row>
    <row r="112" spans="3:12" x14ac:dyDescent="0.35">
      <c r="C112" s="17" t="s">
        <v>70</v>
      </c>
      <c r="D112" s="17">
        <v>20</v>
      </c>
      <c r="E112" s="17">
        <v>2045</v>
      </c>
      <c r="F112" s="17">
        <f t="shared" si="7"/>
        <v>0.50256588443167061</v>
      </c>
      <c r="H112" s="17">
        <v>2045</v>
      </c>
      <c r="I112" s="53">
        <f t="shared" si="8"/>
        <v>372235.59846452245</v>
      </c>
      <c r="J112" s="53">
        <f t="shared" si="9"/>
        <v>247737.3212323249</v>
      </c>
      <c r="K112" s="53">
        <f t="shared" si="10"/>
        <v>187072.91275927494</v>
      </c>
      <c r="L112" s="53">
        <f t="shared" si="10"/>
        <v>124504.32595185626</v>
      </c>
    </row>
    <row r="113" spans="3:12" x14ac:dyDescent="0.35">
      <c r="C113" s="17" t="s">
        <v>70</v>
      </c>
      <c r="D113" s="17">
        <v>21</v>
      </c>
      <c r="E113" s="17">
        <v>2046</v>
      </c>
      <c r="F113" s="17">
        <f t="shared" si="7"/>
        <v>0.48557090283253213</v>
      </c>
      <c r="H113" s="17">
        <v>2046</v>
      </c>
      <c r="I113" s="53">
        <f t="shared" si="8"/>
        <v>372235.59846452245</v>
      </c>
      <c r="J113" s="53">
        <f t="shared" si="9"/>
        <v>247737.3212323249</v>
      </c>
      <c r="K113" s="53">
        <f t="shared" si="10"/>
        <v>180746.77561282608</v>
      </c>
      <c r="L113" s="53">
        <f t="shared" si="10"/>
        <v>120294.03473609303</v>
      </c>
    </row>
    <row r="114" spans="3:12" x14ac:dyDescent="0.35">
      <c r="C114" s="17" t="s">
        <v>70</v>
      </c>
      <c r="D114" s="17">
        <v>22</v>
      </c>
      <c r="E114" s="17">
        <v>2047</v>
      </c>
      <c r="F114" s="17">
        <f t="shared" si="7"/>
        <v>0.46915063075606966</v>
      </c>
      <c r="H114" s="17">
        <v>2047</v>
      </c>
      <c r="I114" s="53">
        <f t="shared" si="8"/>
        <v>372235.59846452245</v>
      </c>
      <c r="J114" s="53">
        <f t="shared" si="9"/>
        <v>247737.3212323249</v>
      </c>
      <c r="K114" s="53">
        <f t="shared" si="10"/>
        <v>174634.5658094938</v>
      </c>
      <c r="L114" s="53">
        <f t="shared" si="10"/>
        <v>116226.12051796427</v>
      </c>
    </row>
    <row r="115" spans="3:12" x14ac:dyDescent="0.35">
      <c r="C115" s="17" t="s">
        <v>70</v>
      </c>
      <c r="D115" s="17">
        <v>23</v>
      </c>
      <c r="E115" s="17">
        <v>2048</v>
      </c>
      <c r="F115" s="17">
        <f t="shared" si="7"/>
        <v>0.45328563358074364</v>
      </c>
      <c r="H115" s="17">
        <v>2048</v>
      </c>
      <c r="I115" s="53">
        <f t="shared" si="8"/>
        <v>372235.59846452245</v>
      </c>
      <c r="J115" s="53">
        <f t="shared" si="9"/>
        <v>247737.3212323249</v>
      </c>
      <c r="K115" s="53">
        <f t="shared" si="10"/>
        <v>168729.04909129834</v>
      </c>
      <c r="L115" s="53">
        <f t="shared" si="10"/>
        <v>112295.7686163906</v>
      </c>
    </row>
    <row r="116" spans="3:12" x14ac:dyDescent="0.35">
      <c r="C116" s="17" t="s">
        <v>70</v>
      </c>
      <c r="D116" s="17">
        <v>24</v>
      </c>
      <c r="E116" s="17">
        <v>2049</v>
      </c>
      <c r="F116" s="17">
        <f t="shared" si="7"/>
        <v>0.43795713389443841</v>
      </c>
      <c r="H116" s="17">
        <v>2049</v>
      </c>
      <c r="I116" s="53">
        <f t="shared" si="8"/>
        <v>372235.59846452245</v>
      </c>
      <c r="J116" s="53">
        <f t="shared" si="9"/>
        <v>247737.3212323249</v>
      </c>
      <c r="K116" s="53">
        <f t="shared" si="10"/>
        <v>163023.23583700327</v>
      </c>
      <c r="L116" s="53">
        <f t="shared" si="10"/>
        <v>108498.32716559482</v>
      </c>
    </row>
    <row r="117" spans="3:12" x14ac:dyDescent="0.35">
      <c r="C117" s="17" t="s">
        <v>70</v>
      </c>
      <c r="D117" s="17">
        <v>25</v>
      </c>
      <c r="E117" s="17">
        <v>2050</v>
      </c>
      <c r="F117" s="17">
        <f t="shared" si="7"/>
        <v>0.42314698926998884</v>
      </c>
      <c r="H117" s="17">
        <v>2050</v>
      </c>
      <c r="I117" s="53">
        <f t="shared" si="8"/>
        <v>372235.59846452245</v>
      </c>
      <c r="J117" s="53">
        <f t="shared" si="9"/>
        <v>247737.3212323249</v>
      </c>
      <c r="K117" s="53">
        <f t="shared" si="10"/>
        <v>157510.37278937516</v>
      </c>
      <c r="L117" s="53">
        <f t="shared" si="10"/>
        <v>104829.30160927036</v>
      </c>
    </row>
    <row r="118" spans="3:12" x14ac:dyDescent="0.35">
      <c r="C118" s="17" t="s">
        <v>70</v>
      </c>
      <c r="D118" s="17">
        <v>26</v>
      </c>
      <c r="E118" s="17">
        <v>2051</v>
      </c>
      <c r="F118" s="17">
        <f t="shared" si="7"/>
        <v>0.40883767079225974</v>
      </c>
      <c r="H118" s="17">
        <v>2051</v>
      </c>
      <c r="I118" s="53">
        <f t="shared" si="8"/>
        <v>372235.59846452245</v>
      </c>
      <c r="J118" s="53">
        <f t="shared" si="9"/>
        <v>247737.3212323249</v>
      </c>
      <c r="K118" s="53">
        <f t="shared" si="10"/>
        <v>152183.93506219823</v>
      </c>
      <c r="L118" s="53">
        <f t="shared" si="10"/>
        <v>101284.34938093755</v>
      </c>
    </row>
    <row r="119" spans="3:12" x14ac:dyDescent="0.35">
      <c r="C119" s="17" t="s">
        <v>70</v>
      </c>
      <c r="D119" s="17">
        <v>27</v>
      </c>
      <c r="E119" s="17">
        <v>2052</v>
      </c>
      <c r="F119" s="17">
        <f t="shared" si="7"/>
        <v>0.39501224231136206</v>
      </c>
      <c r="H119" s="17">
        <v>2052</v>
      </c>
      <c r="I119" s="53">
        <f t="shared" si="8"/>
        <v>372235.59846452245</v>
      </c>
      <c r="J119" s="53">
        <f t="shared" si="9"/>
        <v>247737.3212323249</v>
      </c>
      <c r="K119" s="53">
        <f t="shared" si="10"/>
        <v>147037.61841758282</v>
      </c>
      <c r="L119" s="53">
        <f t="shared" si="10"/>
        <v>97859.274764190865</v>
      </c>
    </row>
    <row r="120" spans="3:12" x14ac:dyDescent="0.35">
      <c r="C120" s="17" t="s">
        <v>70</v>
      </c>
      <c r="D120" s="17">
        <v>28</v>
      </c>
      <c r="E120" s="17">
        <v>2053</v>
      </c>
      <c r="F120" s="17">
        <f t="shared" si="7"/>
        <v>0.38165434039745127</v>
      </c>
      <c r="H120" s="17">
        <v>2053</v>
      </c>
      <c r="I120" s="53">
        <f t="shared" si="8"/>
        <v>372235.59846452245</v>
      </c>
      <c r="J120" s="53">
        <f t="shared" si="9"/>
        <v>247737.3212323249</v>
      </c>
      <c r="K120" s="53">
        <f t="shared" si="10"/>
        <v>142065.33180442784</v>
      </c>
      <c r="L120" s="53">
        <f t="shared" si="10"/>
        <v>94550.023926754468</v>
      </c>
    </row>
    <row r="121" spans="3:12" x14ac:dyDescent="0.35">
      <c r="C121" s="17" t="s">
        <v>70</v>
      </c>
      <c r="D121" s="17">
        <v>29</v>
      </c>
      <c r="E121" s="17">
        <v>2054</v>
      </c>
      <c r="F121" s="17">
        <f t="shared" si="7"/>
        <v>0.36874815497338298</v>
      </c>
      <c r="H121" s="17">
        <v>2054</v>
      </c>
      <c r="I121" s="53">
        <f t="shared" si="8"/>
        <v>372235.59846452245</v>
      </c>
      <c r="J121" s="53">
        <f t="shared" si="9"/>
        <v>247737.3212323249</v>
      </c>
      <c r="K121" s="53">
        <f t="shared" si="10"/>
        <v>137261.19014920568</v>
      </c>
      <c r="L121" s="53">
        <f t="shared" si="10"/>
        <v>91352.680122468111</v>
      </c>
    </row>
    <row r="122" spans="3:12" x14ac:dyDescent="0.35">
      <c r="C122" s="17" t="s">
        <v>70</v>
      </c>
      <c r="D122" s="17">
        <v>30</v>
      </c>
      <c r="E122" s="17">
        <v>2055</v>
      </c>
      <c r="F122" s="17">
        <f t="shared" si="7"/>
        <v>0.35627841060230236</v>
      </c>
      <c r="H122" s="17">
        <v>2055</v>
      </c>
      <c r="I122" s="53">
        <f t="shared" si="8"/>
        <v>372235.59846452245</v>
      </c>
      <c r="J122" s="53">
        <f t="shared" si="9"/>
        <v>247737.3212323249</v>
      </c>
      <c r="K122" s="53">
        <f t="shared" si="10"/>
        <v>132619.50739053689</v>
      </c>
      <c r="L122" s="53">
        <f t="shared" si="10"/>
        <v>88263.459055524727</v>
      </c>
    </row>
    <row r="123" spans="3:12" x14ac:dyDescent="0.35">
      <c r="C123" s="17" t="s">
        <v>71</v>
      </c>
      <c r="D123" s="17">
        <v>31</v>
      </c>
      <c r="E123" s="17">
        <v>2056</v>
      </c>
      <c r="F123" s="17">
        <f t="shared" si="7"/>
        <v>0.39998714516107459</v>
      </c>
      <c r="H123" s="17">
        <v>2056</v>
      </c>
      <c r="I123" s="53">
        <f t="shared" si="8"/>
        <v>372235.59846452245</v>
      </c>
      <c r="J123" s="53">
        <f t="shared" si="9"/>
        <v>247737.3212323249</v>
      </c>
      <c r="K123" s="53">
        <f t="shared" si="10"/>
        <v>148889.45435714841</v>
      </c>
      <c r="L123" s="53">
        <f t="shared" si="10"/>
        <v>99091.743869569706</v>
      </c>
    </row>
    <row r="124" spans="3:12" x14ac:dyDescent="0.35">
      <c r="C124" s="17" t="s">
        <v>71</v>
      </c>
      <c r="D124" s="17">
        <v>32</v>
      </c>
      <c r="E124" s="17">
        <v>2057</v>
      </c>
      <c r="F124" s="17">
        <f t="shared" si="7"/>
        <v>0.38833703413696569</v>
      </c>
      <c r="H124" s="17">
        <v>2057</v>
      </c>
      <c r="I124" s="53">
        <f t="shared" ref="I124:I142" si="11">$F$77</f>
        <v>372235.59846452245</v>
      </c>
      <c r="J124" s="53">
        <f t="shared" si="9"/>
        <v>247737.3212323249</v>
      </c>
      <c r="K124" s="53">
        <f t="shared" si="10"/>
        <v>144552.86830791112</v>
      </c>
      <c r="L124" s="53">
        <f t="shared" si="10"/>
        <v>96205.576572397797</v>
      </c>
    </row>
    <row r="125" spans="3:12" x14ac:dyDescent="0.35">
      <c r="C125" s="17" t="s">
        <v>71</v>
      </c>
      <c r="D125" s="17">
        <v>33</v>
      </c>
      <c r="E125" s="17">
        <v>2058</v>
      </c>
      <c r="F125" s="17">
        <f t="shared" si="7"/>
        <v>0.37702624673491814</v>
      </c>
      <c r="H125" s="17">
        <v>2058</v>
      </c>
      <c r="I125" s="53">
        <f t="shared" si="11"/>
        <v>372235.59846452245</v>
      </c>
      <c r="J125" s="53">
        <f t="shared" si="9"/>
        <v>247737.3212323249</v>
      </c>
      <c r="K125" s="53">
        <f t="shared" si="10"/>
        <v>140342.59059020496</v>
      </c>
      <c r="L125" s="53">
        <f t="shared" si="10"/>
        <v>93403.472400386207</v>
      </c>
    </row>
    <row r="126" spans="3:12" x14ac:dyDescent="0.35">
      <c r="C126" s="17" t="s">
        <v>71</v>
      </c>
      <c r="D126" s="17">
        <v>34</v>
      </c>
      <c r="E126" s="17">
        <v>2059</v>
      </c>
      <c r="F126" s="17">
        <f t="shared" si="7"/>
        <v>0.36604489974263904</v>
      </c>
      <c r="H126" s="17">
        <v>2059</v>
      </c>
      <c r="I126" s="53">
        <f t="shared" si="11"/>
        <v>372235.59846452245</v>
      </c>
      <c r="J126" s="53">
        <f t="shared" si="9"/>
        <v>247737.3212323249</v>
      </c>
      <c r="K126" s="53">
        <f t="shared" si="10"/>
        <v>136254.94232058738</v>
      </c>
      <c r="L126" s="53">
        <f t="shared" si="10"/>
        <v>90682.982912996333</v>
      </c>
    </row>
    <row r="127" spans="3:12" x14ac:dyDescent="0.35">
      <c r="C127" s="17" t="s">
        <v>71</v>
      </c>
      <c r="D127" s="17">
        <v>35</v>
      </c>
      <c r="E127" s="17">
        <v>2060</v>
      </c>
      <c r="F127" s="17">
        <f t="shared" si="7"/>
        <v>0.35538339780838735</v>
      </c>
      <c r="H127" s="17">
        <v>2060</v>
      </c>
      <c r="I127" s="53">
        <f t="shared" si="11"/>
        <v>372235.59846452245</v>
      </c>
      <c r="J127" s="53">
        <f t="shared" si="9"/>
        <v>247737.3212323249</v>
      </c>
      <c r="K127" s="53">
        <f t="shared" si="10"/>
        <v>132286.35176756053</v>
      </c>
      <c r="L127" s="53">
        <f t="shared" si="10"/>
        <v>88041.730983491565</v>
      </c>
    </row>
    <row r="128" spans="3:12" x14ac:dyDescent="0.35">
      <c r="C128" s="17" t="s">
        <v>71</v>
      </c>
      <c r="D128" s="17">
        <v>36</v>
      </c>
      <c r="E128" s="17">
        <v>2061</v>
      </c>
      <c r="F128" s="17">
        <f t="shared" si="7"/>
        <v>0.34503242505668674</v>
      </c>
      <c r="H128" s="17">
        <v>2061</v>
      </c>
      <c r="I128" s="53">
        <f t="shared" si="11"/>
        <v>372235.59846452245</v>
      </c>
      <c r="J128" s="53">
        <f t="shared" si="9"/>
        <v>247737.3212323249</v>
      </c>
      <c r="K128" s="53">
        <f t="shared" si="10"/>
        <v>128433.35123064129</v>
      </c>
      <c r="L128" s="53">
        <f t="shared" si="10"/>
        <v>85477.408721836473</v>
      </c>
    </row>
    <row r="129" spans="3:12" x14ac:dyDescent="0.35">
      <c r="C129" s="17" t="s">
        <v>71</v>
      </c>
      <c r="D129" s="17">
        <v>37</v>
      </c>
      <c r="E129" s="17">
        <v>2062</v>
      </c>
      <c r="F129" s="17">
        <f t="shared" si="7"/>
        <v>0.33498293694823961</v>
      </c>
      <c r="H129" s="17">
        <v>2062</v>
      </c>
      <c r="I129" s="53">
        <f t="shared" si="11"/>
        <v>372235.59846452245</v>
      </c>
      <c r="J129" s="53">
        <f t="shared" si="9"/>
        <v>247737.3212323249</v>
      </c>
      <c r="K129" s="53">
        <f t="shared" si="10"/>
        <v>124692.57401033136</v>
      </c>
      <c r="L129" s="53">
        <f t="shared" si="10"/>
        <v>82987.775458093674</v>
      </c>
    </row>
    <row r="130" spans="3:12" x14ac:dyDescent="0.35">
      <c r="C130" s="17" t="s">
        <v>71</v>
      </c>
      <c r="D130" s="17">
        <v>38</v>
      </c>
      <c r="E130" s="17">
        <v>2063</v>
      </c>
      <c r="F130" s="17">
        <f t="shared" si="7"/>
        <v>0.3252261523769317</v>
      </c>
      <c r="H130" s="17">
        <v>2063</v>
      </c>
      <c r="I130" s="53">
        <f t="shared" si="11"/>
        <v>372235.59846452245</v>
      </c>
      <c r="J130" s="53">
        <f t="shared" si="9"/>
        <v>247737.3212323249</v>
      </c>
      <c r="K130" s="53">
        <f t="shared" si="10"/>
        <v>121060.75146634114</v>
      </c>
      <c r="L130" s="53">
        <f t="shared" si="10"/>
        <v>80570.655784556977</v>
      </c>
    </row>
    <row r="131" spans="3:12" x14ac:dyDescent="0.35">
      <c r="C131" s="17" t="s">
        <v>71</v>
      </c>
      <c r="D131" s="17">
        <v>39</v>
      </c>
      <c r="E131" s="17">
        <v>2064</v>
      </c>
      <c r="F131" s="17">
        <f t="shared" si="7"/>
        <v>0.31575354599702099</v>
      </c>
      <c r="H131" s="17">
        <v>2064</v>
      </c>
      <c r="I131" s="53">
        <f t="shared" si="11"/>
        <v>372235.59846452245</v>
      </c>
      <c r="J131" s="53">
        <f t="shared" si="9"/>
        <v>247737.3212323249</v>
      </c>
      <c r="K131" s="53">
        <f t="shared" si="10"/>
        <v>117534.71016149623</v>
      </c>
      <c r="L131" s="53">
        <f t="shared" si="10"/>
        <v>78223.937654909663</v>
      </c>
    </row>
    <row r="132" spans="3:12" x14ac:dyDescent="0.35">
      <c r="C132" s="17" t="s">
        <v>71</v>
      </c>
      <c r="D132" s="17">
        <v>40</v>
      </c>
      <c r="E132" s="17">
        <v>2065</v>
      </c>
      <c r="F132" s="17">
        <f t="shared" si="7"/>
        <v>0.30655684077380685</v>
      </c>
      <c r="H132" s="17">
        <v>2065</v>
      </c>
      <c r="I132" s="53">
        <f t="shared" si="11"/>
        <v>372235.59846452245</v>
      </c>
      <c r="J132" s="53">
        <f t="shared" si="9"/>
        <v>247737.3212323249</v>
      </c>
      <c r="K132" s="53">
        <f t="shared" si="10"/>
        <v>114111.36908883131</v>
      </c>
      <c r="L132" s="53">
        <f t="shared" si="10"/>
        <v>75945.57053874727</v>
      </c>
    </row>
    <row r="133" spans="3:12" x14ac:dyDescent="0.35">
      <c r="C133" s="17" t="s">
        <v>71</v>
      </c>
      <c r="D133" s="17">
        <v>41</v>
      </c>
      <c r="E133" s="17">
        <v>2066</v>
      </c>
      <c r="F133" s="17">
        <f t="shared" si="7"/>
        <v>0.29762800075126877</v>
      </c>
      <c r="H133" s="17">
        <v>2066</v>
      </c>
      <c r="I133" s="53">
        <f t="shared" si="11"/>
        <v>372235.59846452245</v>
      </c>
      <c r="J133" s="53">
        <f t="shared" si="9"/>
        <v>247737.3212323249</v>
      </c>
      <c r="K133" s="53">
        <f t="shared" si="10"/>
        <v>110787.73697944787</v>
      </c>
      <c r="L133" s="53">
        <f t="shared" si="10"/>
        <v>73733.563629851706</v>
      </c>
    </row>
    <row r="134" spans="3:12" x14ac:dyDescent="0.35">
      <c r="C134" s="17" t="s">
        <v>71</v>
      </c>
      <c r="D134" s="17">
        <v>42</v>
      </c>
      <c r="E134" s="17">
        <v>2067</v>
      </c>
      <c r="F134" s="17">
        <f t="shared" si="7"/>
        <v>0.28895922403035801</v>
      </c>
      <c r="H134" s="17">
        <v>2067</v>
      </c>
      <c r="I134" s="53">
        <f t="shared" si="11"/>
        <v>372235.59846452245</v>
      </c>
      <c r="J134" s="53">
        <f t="shared" si="9"/>
        <v>247737.3212323249</v>
      </c>
      <c r="K134" s="53">
        <f t="shared" si="10"/>
        <v>107560.90968878433</v>
      </c>
      <c r="L134" s="53">
        <f t="shared" si="10"/>
        <v>71585.984106652133</v>
      </c>
    </row>
    <row r="135" spans="3:12" x14ac:dyDescent="0.35">
      <c r="C135" s="17" t="s">
        <v>71</v>
      </c>
      <c r="D135" s="17">
        <v>43</v>
      </c>
      <c r="E135" s="17">
        <v>2068</v>
      </c>
      <c r="F135" s="17">
        <f t="shared" si="7"/>
        <v>0.28054293595180391</v>
      </c>
      <c r="H135" s="17">
        <v>2068</v>
      </c>
      <c r="I135" s="53">
        <f t="shared" si="11"/>
        <v>372235.59846452245</v>
      </c>
      <c r="J135" s="53">
        <f t="shared" si="9"/>
        <v>247737.3212323249</v>
      </c>
      <c r="K135" s="53">
        <f t="shared" si="10"/>
        <v>104428.06765901392</v>
      </c>
      <c r="L135" s="53">
        <f t="shared" si="10"/>
        <v>69500.955443351602</v>
      </c>
    </row>
    <row r="136" spans="3:12" x14ac:dyDescent="0.35">
      <c r="C136" s="17" t="s">
        <v>71</v>
      </c>
      <c r="D136" s="17">
        <v>44</v>
      </c>
      <c r="E136" s="17">
        <v>2069</v>
      </c>
      <c r="F136" s="17">
        <f t="shared" si="7"/>
        <v>0.27237178247747956</v>
      </c>
      <c r="H136" s="17">
        <v>2069</v>
      </c>
      <c r="I136" s="53">
        <f t="shared" si="11"/>
        <v>372235.59846452245</v>
      </c>
      <c r="J136" s="53">
        <f t="shared" si="9"/>
        <v>247737.3212323249</v>
      </c>
      <c r="K136" s="53">
        <f t="shared" si="10"/>
        <v>101386.47345535333</v>
      </c>
      <c r="L136" s="53">
        <f t="shared" si="10"/>
        <v>67476.655770244281</v>
      </c>
    </row>
    <row r="137" spans="3:12" x14ac:dyDescent="0.35">
      <c r="C137" s="17" t="s">
        <v>71</v>
      </c>
      <c r="D137" s="17">
        <v>45</v>
      </c>
      <c r="E137" s="17">
        <v>2070</v>
      </c>
      <c r="F137" s="17">
        <f t="shared" si="7"/>
        <v>0.26443862376454325</v>
      </c>
      <c r="H137" s="17">
        <v>2070</v>
      </c>
      <c r="I137" s="53">
        <f t="shared" si="11"/>
        <v>372235.59846452245</v>
      </c>
      <c r="J137" s="53">
        <f t="shared" si="9"/>
        <v>247737.3212323249</v>
      </c>
      <c r="K137" s="53">
        <f t="shared" si="10"/>
        <v>98433.469374129447</v>
      </c>
      <c r="L137" s="53">
        <f t="shared" si="10"/>
        <v>65511.316281790554</v>
      </c>
    </row>
    <row r="138" spans="3:12" x14ac:dyDescent="0.35">
      <c r="C138" s="17" t="s">
        <v>71</v>
      </c>
      <c r="D138" s="17">
        <v>46</v>
      </c>
      <c r="E138" s="17">
        <v>2071</v>
      </c>
      <c r="F138" s="17">
        <f t="shared" si="7"/>
        <v>0.25673652792674101</v>
      </c>
      <c r="H138" s="17">
        <v>2071</v>
      </c>
      <c r="I138" s="53">
        <f t="shared" si="11"/>
        <v>372235.59846452245</v>
      </c>
      <c r="J138" s="53">
        <f t="shared" si="9"/>
        <v>247737.3212323249</v>
      </c>
      <c r="K138" s="53">
        <f t="shared" si="10"/>
        <v>95566.47512051402</v>
      </c>
      <c r="L138" s="53">
        <f t="shared" si="10"/>
        <v>63603.219691058788</v>
      </c>
    </row>
    <row r="139" spans="3:12" x14ac:dyDescent="0.35">
      <c r="C139" s="17" t="s">
        <v>71</v>
      </c>
      <c r="D139" s="17">
        <v>47</v>
      </c>
      <c r="E139" s="17">
        <v>2072</v>
      </c>
      <c r="F139" s="17">
        <f t="shared" si="7"/>
        <v>0.24925876497741845</v>
      </c>
      <c r="H139" s="17">
        <v>2072</v>
      </c>
      <c r="I139" s="53">
        <f t="shared" si="11"/>
        <v>372235.59846452245</v>
      </c>
      <c r="J139" s="53">
        <f t="shared" si="9"/>
        <v>247737.3212323249</v>
      </c>
      <c r="K139" s="53">
        <f t="shared" si="10"/>
        <v>92782.985553897102</v>
      </c>
      <c r="L139" s="53">
        <f t="shared" si="10"/>
        <v>61750.698729183292</v>
      </c>
    </row>
    <row r="140" spans="3:12" x14ac:dyDescent="0.35">
      <c r="C140" s="17" t="s">
        <v>71</v>
      </c>
      <c r="D140" s="17">
        <v>48</v>
      </c>
      <c r="E140" s="17">
        <v>2073</v>
      </c>
      <c r="F140" s="17">
        <f t="shared" si="7"/>
        <v>0.24199880094894996</v>
      </c>
      <c r="H140" s="17">
        <v>2073</v>
      </c>
      <c r="I140" s="53">
        <f t="shared" si="11"/>
        <v>372235.59846452245</v>
      </c>
      <c r="J140" s="53">
        <f t="shared" si="9"/>
        <v>247737.3212323249</v>
      </c>
      <c r="K140" s="53">
        <f t="shared" si="10"/>
        <v>90080.568498929235</v>
      </c>
      <c r="L140" s="53">
        <f t="shared" si="10"/>
        <v>59952.134688527469</v>
      </c>
    </row>
    <row r="141" spans="3:12" x14ac:dyDescent="0.35">
      <c r="C141" s="17" t="s">
        <v>71</v>
      </c>
      <c r="D141" s="17">
        <v>49</v>
      </c>
      <c r="E141" s="17">
        <v>2074</v>
      </c>
      <c r="F141" s="17">
        <f t="shared" si="7"/>
        <v>0.2349502921834466</v>
      </c>
      <c r="H141" s="17">
        <v>2074</v>
      </c>
      <c r="I141" s="53">
        <f t="shared" si="11"/>
        <v>372235.59846452245</v>
      </c>
      <c r="J141" s="53">
        <f t="shared" si="9"/>
        <v>247737.3212323249</v>
      </c>
      <c r="K141" s="53">
        <f t="shared" si="10"/>
        <v>87456.862620319662</v>
      </c>
      <c r="L141" s="53">
        <f t="shared" si="10"/>
        <v>58205.956008279107</v>
      </c>
    </row>
    <row r="142" spans="3:12" x14ac:dyDescent="0.35">
      <c r="C142" s="17" t="s">
        <v>71</v>
      </c>
      <c r="D142" s="17">
        <v>50</v>
      </c>
      <c r="E142" s="17">
        <v>2075</v>
      </c>
      <c r="F142" s="17">
        <f t="shared" si="7"/>
        <v>0.22810707978975397</v>
      </c>
      <c r="H142" s="17">
        <v>2075</v>
      </c>
      <c r="I142" s="53">
        <f t="shared" si="11"/>
        <v>372235.59846452245</v>
      </c>
      <c r="J142" s="53">
        <f t="shared" si="9"/>
        <v>247737.3212323249</v>
      </c>
      <c r="K142" s="53">
        <f t="shared" si="10"/>
        <v>84909.575359533643</v>
      </c>
      <c r="L142" s="53">
        <f t="shared" si="10"/>
        <v>56510.636901241851</v>
      </c>
    </row>
    <row r="143" spans="3:12" ht="16" x14ac:dyDescent="0.35">
      <c r="K143" s="54">
        <f>SUM(K92:K142)</f>
        <v>9499961.7167608198</v>
      </c>
      <c r="L143" s="54">
        <f>SUM(L92:L142)</f>
        <v>6322595.3595737917</v>
      </c>
    </row>
    <row r="144" spans="3:12" x14ac:dyDescent="0.35">
      <c r="J144" s="21"/>
    </row>
  </sheetData>
  <sheetProtection algorithmName="SHA-512" hashValue="y9vQcg/eyR44RVF7izwk3zismpp8NrHxWxIBSwxC8iEiNvlWBX7HNDGxkqv8gB/K/F/k0zFd/Us4NjuEJ8sk+Q==" saltValue="C+7/McBeEbKiPNQCqTNa6w==" spinCount="100000" sheet="1" objects="1" scenarios="1"/>
  <mergeCells count="15">
    <mergeCell ref="K90:L90"/>
    <mergeCell ref="B49:B54"/>
    <mergeCell ref="B55:B58"/>
    <mergeCell ref="B63:B68"/>
    <mergeCell ref="B69:B72"/>
    <mergeCell ref="B33:B38"/>
    <mergeCell ref="B39:B42"/>
    <mergeCell ref="I90:J90"/>
    <mergeCell ref="C4:E6"/>
    <mergeCell ref="C7:E9"/>
    <mergeCell ref="B10:B13"/>
    <mergeCell ref="C10:E13"/>
    <mergeCell ref="C26:C28"/>
    <mergeCell ref="C21:C22"/>
    <mergeCell ref="C14:E14"/>
  </mergeCells>
  <conditionalFormatting sqref="F81:F82">
    <cfRule type="cellIs" dxfId="4" priority="7" operator="lessThan">
      <formula>1</formula>
    </cfRule>
    <cfRule type="cellIs" dxfId="3" priority="8" operator="greaterThan">
      <formula>1</formula>
    </cfRule>
  </conditionalFormatting>
  <conditionalFormatting sqref="H33:I42">
    <cfRule type="cellIs" dxfId="2" priority="6" operator="lessThan">
      <formula>0</formula>
    </cfRule>
  </conditionalFormatting>
  <conditionalFormatting sqref="H49:I58">
    <cfRule type="cellIs" dxfId="1" priority="4" operator="lessThan">
      <formula>0</formula>
    </cfRule>
  </conditionalFormatting>
  <conditionalFormatting sqref="H63:I72">
    <cfRule type="cellIs" dxfId="0" priority="1"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8bc989-8efa-4507-a61b-fb745e5425c5" xsi:nil="true"/>
    <ArchiverLinkFileType xmlns="9ab45bc3-deee-46bd-b762-36de3720fed8" xsi:nil="true"/>
    <lcf76f155ced4ddcb4097134ff3c332f xmlns="9ab45bc3-deee-46bd-b762-36de3720fe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7BFC653B564840A05205D11E551BFD" ma:contentTypeVersion="15" ma:contentTypeDescription="Create a new document." ma:contentTypeScope="" ma:versionID="2f660f819f317c9d2f428e6d49dfb94e">
  <xsd:schema xmlns:xsd="http://www.w3.org/2001/XMLSchema" xmlns:xs="http://www.w3.org/2001/XMLSchema" xmlns:p="http://schemas.microsoft.com/office/2006/metadata/properties" xmlns:ns2="9ab45bc3-deee-46bd-b762-36de3720fed8" xmlns:ns3="e58bc989-8efa-4507-a61b-fb745e5425c5" targetNamespace="http://schemas.microsoft.com/office/2006/metadata/properties" ma:root="true" ma:fieldsID="6c441d3af9af0eee2cb3c14d8247ffe2" ns2:_="" ns3:_="">
    <xsd:import namespace="9ab45bc3-deee-46bd-b762-36de3720fed8"/>
    <xsd:import namespace="e58bc989-8efa-4507-a61b-fb745e5425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b45bc3-deee-46bd-b762-36de3720f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f907feb-2135-424b-9e5e-2a3ef7dbb3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ArchiverLinkFileType" ma:index="21" nillable="true" ma:displayName="ArchiverLinkFileType" ma:hidden="true" ma:internalName="ArchiverLinkFileTyp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8bc989-8efa-4507-a61b-fb745e5425c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7f348f-1e80-47d3-b04c-fcb5e4123848}" ma:internalName="TaxCatchAll" ma:showField="CatchAllData" ma:web="e58bc989-8efa-4507-a61b-fb745e5425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26E527-A112-4D75-A966-8FC911423D8F}">
  <ds:schemaRefs>
    <ds:schemaRef ds:uri="http://schemas.microsoft.com/sharepoint/v3/contenttype/forms"/>
  </ds:schemaRefs>
</ds:datastoreItem>
</file>

<file path=customXml/itemProps2.xml><?xml version="1.0" encoding="utf-8"?>
<ds:datastoreItem xmlns:ds="http://schemas.openxmlformats.org/officeDocument/2006/customXml" ds:itemID="{094CEE57-33D7-408F-9855-C989FE6B1D68}">
  <ds:schemaRefs>
    <ds:schemaRef ds:uri="http://purl.org/dc/elements/1.1/"/>
    <ds:schemaRef ds:uri="e58bc989-8efa-4507-a61b-fb745e5425c5"/>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9ab45bc3-deee-46bd-b762-36de3720fed8"/>
    <ds:schemaRef ds:uri="http://www.w3.org/XML/1998/namespace"/>
  </ds:schemaRefs>
</ds:datastoreItem>
</file>

<file path=customXml/itemProps3.xml><?xml version="1.0" encoding="utf-8"?>
<ds:datastoreItem xmlns:ds="http://schemas.openxmlformats.org/officeDocument/2006/customXml" ds:itemID="{4EF29697-2A54-4334-BCB9-6DD2C0D149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b45bc3-deee-46bd-b762-36de3720fed8"/>
    <ds:schemaRef ds:uri="e58bc989-8efa-4507-a61b-fb745e5425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Case Study 1</vt:lpstr>
      <vt:lpstr>Case Study 2</vt:lpstr>
      <vt:lpstr>Case Study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Rhodes</dc:creator>
  <cp:keywords/>
  <dc:description/>
  <cp:lastModifiedBy>Louisa Rhodes</cp:lastModifiedBy>
  <cp:revision/>
  <dcterms:created xsi:type="dcterms:W3CDTF">2025-10-15T09:49:14Z</dcterms:created>
  <dcterms:modified xsi:type="dcterms:W3CDTF">2026-04-02T16:07:21Z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0x010100C77BFC653B564840A05205D11E551BFD</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y fmtid="{D5CDD505-2E9C-101B-9397-08002B2CF9AE}" pid="38" name="CO_Topics">
    <vt:lpwstr/>
  </property>
  <property fmtid="{D5CDD505-2E9C-101B-9397-08002B2CF9AE}" pid="39" name="CO_Communities">
    <vt:lpwstr/>
  </property>
  <property fmtid="{D5CDD505-2E9C-101B-9397-08002B2CF9AE}" pid="40" name="Arup_TypeOfContent">
    <vt:lpwstr/>
  </property>
  <property fmtid="{D5CDD505-2E9C-101B-9397-08002B2CF9AE}" pid="41" name="Arup_Tags">
    <vt:lpwstr/>
  </property>
  <property fmtid="{D5CDD505-2E9C-101B-9397-08002B2CF9AE}" pid="42" name="Arup_TeamSpaceDeliverable">
    <vt:bool>false</vt:bool>
  </property>
  <property fmtid="{D5CDD505-2E9C-101B-9397-08002B2CF9AE}" pid="43" name="Arup_TeamSpaceMustRead">
    <vt:bool>false</vt:bool>
  </property>
</Properties>
</file>